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545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b)'!$A$22</definedName>
    <definedName name="GASTO_E_FIN">'Formato 6 b)'!$A$31</definedName>
    <definedName name="GASTO_E_FIN_01">'Formato 6 b)'!$B$31</definedName>
    <definedName name="GASTO_E_FIN_02">'Formato 6 b)'!$C$31</definedName>
    <definedName name="GASTO_E_FIN_03">'Formato 6 b)'!$D$31</definedName>
    <definedName name="GASTO_E_FIN_04">'Formato 6 b)'!$E$31</definedName>
    <definedName name="GASTO_E_FIN_05">'Formato 6 b)'!$F$31</definedName>
    <definedName name="GASTO_E_FIN_06">'Formato 6 b)'!$G$31</definedName>
    <definedName name="GASTO_E_T1">'Formato 6 b)'!$B$22</definedName>
    <definedName name="GASTO_E_T2">'Formato 6 b)'!$C$22</definedName>
    <definedName name="GASTO_E_T3">'Formato 6 b)'!$D$22</definedName>
    <definedName name="GASTO_E_T4">'Formato 6 b)'!$E$22</definedName>
    <definedName name="GASTO_E_T5">'Formato 6 b)'!$F$22</definedName>
    <definedName name="GASTO_E_T6">'Formato 6 b)'!$G$22</definedName>
    <definedName name="GASTO_NE">'Formato 6 b)'!$A$9</definedName>
    <definedName name="GASTO_NE_FIN">'Formato 6 b)'!$A$21</definedName>
    <definedName name="GASTO_NE_FIN_01">'Formato 6 b)'!$B$21</definedName>
    <definedName name="GASTO_NE_FIN_02">'Formato 6 b)'!$C$21</definedName>
    <definedName name="GASTO_NE_FIN_03">'Formato 6 b)'!$D$21</definedName>
    <definedName name="GASTO_NE_FIN_04">'Formato 6 b)'!$E$21</definedName>
    <definedName name="GASTO_NE_FIN_05">'Formato 6 b)'!$F$21</definedName>
    <definedName name="GASTO_NE_FIN_06">'Formato 6 b)'!$G$21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b)'!$B$32</definedName>
    <definedName name="TOTAL_E_T2">'Formato 6 b)'!$C$32</definedName>
    <definedName name="TOTAL_E_T3">'Formato 6 b)'!$D$32</definedName>
    <definedName name="TOTAL_E_T4">'Formato 6 b)'!$E$32</definedName>
    <definedName name="TOTAL_E_T5">'Formato 6 b)'!$F$32</definedName>
    <definedName name="TOTAL_E_T6">'Formato 6 b)'!$G$32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3" l="1"/>
  <c r="C17" i="10"/>
  <c r="B32" i="10"/>
  <c r="G10" i="9"/>
  <c r="G22" i="9"/>
  <c r="B9" i="7"/>
  <c r="G11" i="7"/>
  <c r="G12" i="7"/>
  <c r="G13" i="7"/>
  <c r="G14" i="7"/>
  <c r="G15" i="7"/>
  <c r="G16" i="7"/>
  <c r="G17" i="7"/>
  <c r="G9" i="7"/>
  <c r="G20" i="7"/>
  <c r="F9" i="7"/>
  <c r="G10" i="7"/>
  <c r="D9" i="7"/>
  <c r="F9" i="6"/>
  <c r="C9" i="6"/>
  <c r="B9" i="6"/>
  <c r="B159" i="6"/>
  <c r="G70" i="5"/>
  <c r="F70" i="5"/>
  <c r="E70" i="5"/>
  <c r="D70" i="5"/>
  <c r="C70" i="5"/>
  <c r="B70" i="5"/>
  <c r="G41" i="5"/>
  <c r="F41" i="5"/>
  <c r="E41" i="5"/>
  <c r="D41" i="5"/>
  <c r="C41" i="5"/>
  <c r="B41" i="5"/>
  <c r="D59" i="4"/>
  <c r="D57" i="4"/>
  <c r="C59" i="4"/>
  <c r="C57" i="4"/>
  <c r="D53" i="4"/>
  <c r="B53" i="4"/>
  <c r="C53" i="4"/>
  <c r="D48" i="4"/>
  <c r="C48" i="4"/>
  <c r="B48" i="4"/>
  <c r="D33" i="4"/>
  <c r="C33" i="4"/>
  <c r="C17" i="4"/>
  <c r="C21" i="4"/>
  <c r="C23" i="4"/>
  <c r="C25" i="4"/>
  <c r="D17" i="4"/>
  <c r="D21" i="4"/>
  <c r="D23" i="4"/>
  <c r="D25" i="4"/>
  <c r="D13" i="4"/>
  <c r="C13" i="4"/>
  <c r="B13" i="4"/>
  <c r="D8" i="4"/>
  <c r="C8" i="4"/>
  <c r="B8" i="4"/>
  <c r="F20" i="2"/>
  <c r="B20" i="2"/>
  <c r="C20" i="2"/>
  <c r="F81" i="1"/>
  <c r="E81" i="1"/>
  <c r="F79" i="1"/>
  <c r="E79" i="1"/>
  <c r="F63" i="1"/>
  <c r="E63" i="1"/>
  <c r="F68" i="1"/>
  <c r="E68" i="1"/>
  <c r="F57" i="1"/>
  <c r="F59" i="1"/>
  <c r="E57" i="1"/>
  <c r="E59" i="1"/>
  <c r="F47" i="1"/>
  <c r="E47" i="1"/>
  <c r="C62" i="1"/>
  <c r="B62" i="1"/>
  <c r="C60" i="1"/>
  <c r="B60" i="1"/>
  <c r="C47" i="1"/>
  <c r="B47" i="1"/>
  <c r="C6" i="23"/>
  <c r="H25" i="23"/>
  <c r="G25" i="23"/>
  <c r="F25" i="23"/>
  <c r="E25" i="23"/>
  <c r="D25" i="23"/>
  <c r="G30" i="9"/>
  <c r="G31" i="9"/>
  <c r="G29" i="9"/>
  <c r="G26" i="9"/>
  <c r="G27" i="9"/>
  <c r="G25" i="9"/>
  <c r="G23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7" i="8"/>
  <c r="G37" i="8"/>
  <c r="G18" i="7"/>
  <c r="G19" i="7"/>
  <c r="B7" i="13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31" i="12"/>
  <c r="S23" i="30"/>
  <c r="F31" i="12"/>
  <c r="T23" i="30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30" i="11"/>
  <c r="P22" i="29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/>
  <c r="D9" i="9"/>
  <c r="R2" i="27"/>
  <c r="E9" i="9"/>
  <c r="S2" i="27"/>
  <c r="F9" i="9"/>
  <c r="T2" i="27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/>
  <c r="D21" i="9"/>
  <c r="R13" i="27"/>
  <c r="E21" i="9"/>
  <c r="S13" i="27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P5" i="27"/>
  <c r="P6" i="27"/>
  <c r="P7" i="27"/>
  <c r="P8" i="27"/>
  <c r="P9" i="27"/>
  <c r="P10" i="27"/>
  <c r="P11" i="27"/>
  <c r="P12" i="27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43" i="8"/>
  <c r="Q35" i="26"/>
  <c r="D44" i="8"/>
  <c r="D43" i="8"/>
  <c r="R35" i="26"/>
  <c r="E44" i="8"/>
  <c r="E43" i="8"/>
  <c r="S35" i="26"/>
  <c r="F44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22" i="7"/>
  <c r="G32" i="7"/>
  <c r="U4" i="25"/>
  <c r="F22" i="7"/>
  <c r="F32" i="7"/>
  <c r="T4" i="25"/>
  <c r="E9" i="7"/>
  <c r="E22" i="7"/>
  <c r="E32" i="7"/>
  <c r="S4" i="25"/>
  <c r="S3" i="25"/>
  <c r="D22" i="7"/>
  <c r="D32" i="7"/>
  <c r="R4" i="25"/>
  <c r="R3" i="25"/>
  <c r="C9" i="7"/>
  <c r="C22" i="7"/>
  <c r="C32" i="7"/>
  <c r="Q4" i="25"/>
  <c r="B22" i="7"/>
  <c r="B32" i="7"/>
  <c r="P4" i="25"/>
  <c r="U3" i="25"/>
  <c r="T3" i="25"/>
  <c r="Q3" i="25"/>
  <c r="P3" i="25"/>
  <c r="S2" i="25"/>
  <c r="R2" i="25"/>
  <c r="A3" i="25"/>
  <c r="A4" i="25"/>
  <c r="A2" i="25"/>
  <c r="A87" i="24"/>
  <c r="C84" i="6"/>
  <c r="Q76" i="24"/>
  <c r="D84" i="6"/>
  <c r="R76" i="24"/>
  <c r="E84" i="6"/>
  <c r="S76" i="24"/>
  <c r="F84" i="6"/>
  <c r="T76" i="24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59" i="6"/>
  <c r="Q150" i="24"/>
  <c r="D9" i="6"/>
  <c r="D159" i="6"/>
  <c r="R150" i="24"/>
  <c r="E9" i="6"/>
  <c r="E159" i="6"/>
  <c r="S150" i="24"/>
  <c r="F159" i="6"/>
  <c r="T150" i="24"/>
  <c r="G9" i="6"/>
  <c r="G159" i="6"/>
  <c r="U150" i="24"/>
  <c r="B84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G65" i="5"/>
  <c r="U56" i="20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Q34" i="20"/>
  <c r="R34" i="20"/>
  <c r="S34" i="20"/>
  <c r="T34" i="20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/>
  <c r="I14" i="3"/>
  <c r="I8" i="3"/>
  <c r="I20" i="3"/>
  <c r="W5" i="17"/>
  <c r="H14" i="3"/>
  <c r="G14" i="3"/>
  <c r="E14" i="3"/>
  <c r="K8" i="3"/>
  <c r="K20" i="3"/>
  <c r="Y5" i="17"/>
  <c r="J8" i="3"/>
  <c r="H8" i="3"/>
  <c r="H20" i="3"/>
  <c r="V5" i="17"/>
  <c r="G8" i="3"/>
  <c r="G20" i="3"/>
  <c r="U5" i="17"/>
  <c r="E8" i="3"/>
  <c r="F41" i="2"/>
  <c r="E41" i="2"/>
  <c r="D41" i="2"/>
  <c r="R17" i="16"/>
  <c r="C41" i="2"/>
  <c r="H27" i="2"/>
  <c r="G27" i="2"/>
  <c r="U15" i="16"/>
  <c r="F27" i="2"/>
  <c r="E27" i="2"/>
  <c r="D27" i="2"/>
  <c r="C27" i="2"/>
  <c r="Q15" i="16"/>
  <c r="B41" i="2"/>
  <c r="B27" i="2"/>
  <c r="H22" i="2"/>
  <c r="G22" i="2"/>
  <c r="U14" i="16"/>
  <c r="F22" i="2"/>
  <c r="E22" i="2"/>
  <c r="D22" i="2"/>
  <c r="C22" i="2"/>
  <c r="B22" i="2"/>
  <c r="E20" i="3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B68" i="4"/>
  <c r="B64" i="4"/>
  <c r="B63" i="4"/>
  <c r="B55" i="4"/>
  <c r="B49" i="4"/>
  <c r="B37" i="4"/>
  <c r="B44" i="4"/>
  <c r="B29" i="4"/>
  <c r="B17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Q103" i="15"/>
  <c r="Q106" i="15"/>
  <c r="Q107" i="15"/>
  <c r="Q108" i="15"/>
  <c r="Q109" i="15"/>
  <c r="Q110" i="15"/>
  <c r="Q111" i="15"/>
  <c r="Q112" i="15"/>
  <c r="Q113" i="15"/>
  <c r="Q114" i="15"/>
  <c r="Q115" i="15"/>
  <c r="F75" i="1"/>
  <c r="Q116" i="15"/>
  <c r="Q117" i="15"/>
  <c r="Q118" i="15"/>
  <c r="Q119" i="15"/>
  <c r="E75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Q54" i="15"/>
  <c r="Q53" i="15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Y4" i="17"/>
  <c r="Y3" i="17"/>
  <c r="C70" i="4"/>
  <c r="D70" i="4"/>
  <c r="C68" i="4"/>
  <c r="D68" i="4"/>
  <c r="C64" i="4"/>
  <c r="D64" i="4"/>
  <c r="C63" i="4"/>
  <c r="D63" i="4"/>
  <c r="C55" i="4"/>
  <c r="D55" i="4"/>
  <c r="C49" i="4"/>
  <c r="D49" i="4"/>
  <c r="C29" i="4"/>
  <c r="D29" i="4"/>
  <c r="C40" i="4"/>
  <c r="D40" i="4"/>
  <c r="C37" i="4"/>
  <c r="D37" i="4"/>
  <c r="U4" i="17"/>
  <c r="W4" i="17"/>
  <c r="V4" i="17"/>
  <c r="W3" i="17"/>
  <c r="X3" i="17"/>
  <c r="S4" i="17"/>
  <c r="S17" i="16"/>
  <c r="Q17" i="16"/>
  <c r="T17" i="16"/>
  <c r="P17" i="16"/>
  <c r="R15" i="16"/>
  <c r="S15" i="16"/>
  <c r="T15" i="16"/>
  <c r="V15" i="16"/>
  <c r="P15" i="16"/>
  <c r="Q14" i="16"/>
  <c r="R14" i="16"/>
  <c r="V14" i="16"/>
  <c r="P14" i="16"/>
  <c r="Q8" i="16"/>
  <c r="R8" i="16"/>
  <c r="S8" i="16"/>
  <c r="T8" i="16"/>
  <c r="V8" i="16"/>
  <c r="P8" i="16"/>
  <c r="Q4" i="16"/>
  <c r="R4" i="16"/>
  <c r="S4" i="16"/>
  <c r="T4" i="16"/>
  <c r="U4" i="16"/>
  <c r="V4" i="16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5" i="17"/>
  <c r="S3" i="17"/>
  <c r="G8" i="2"/>
  <c r="U8" i="16"/>
  <c r="S14" i="16"/>
  <c r="T14" i="16"/>
  <c r="D44" i="4"/>
  <c r="B8" i="2"/>
  <c r="E8" i="2"/>
  <c r="D8" i="2"/>
  <c r="D20" i="2"/>
  <c r="R13" i="16"/>
  <c r="C44" i="4"/>
  <c r="C72" i="4"/>
  <c r="P12" i="18"/>
  <c r="H8" i="2"/>
  <c r="H20" i="2"/>
  <c r="V13" i="16"/>
  <c r="F8" i="2"/>
  <c r="T13" i="16"/>
  <c r="C8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P13" i="16"/>
  <c r="P3" i="16"/>
  <c r="G20" i="2"/>
  <c r="U13" i="16"/>
  <c r="U3" i="16"/>
  <c r="P54" i="15"/>
  <c r="P42" i="15"/>
  <c r="P39" i="18"/>
  <c r="P38" i="18"/>
  <c r="Q5" i="18"/>
  <c r="Q39" i="18"/>
  <c r="R5" i="18"/>
  <c r="R39" i="18"/>
  <c r="P13" i="18"/>
  <c r="R2" i="18"/>
  <c r="Q2" i="18"/>
  <c r="P18" i="18"/>
  <c r="P14" i="18"/>
  <c r="Q12" i="18"/>
  <c r="R12" i="18"/>
  <c r="R13" i="18"/>
  <c r="Q13" i="18"/>
  <c r="R14" i="18"/>
  <c r="Q14" i="18"/>
  <c r="Q18" i="18"/>
  <c r="R18" i="18"/>
  <c r="Q104" i="15"/>
  <c r="Q120" i="15"/>
  <c r="Q95" i="15"/>
  <c r="Q67" i="15"/>
  <c r="Q3" i="16"/>
  <c r="V3" i="17"/>
  <c r="U3" i="17"/>
  <c r="P2" i="25"/>
  <c r="T2" i="25"/>
  <c r="Q2" i="25"/>
  <c r="U2" i="25"/>
</calcChain>
</file>

<file path=xl/sharedStrings.xml><?xml version="1.0" encoding="utf-8"?>
<sst xmlns="http://schemas.openxmlformats.org/spreadsheetml/2006/main" count="4246" uniqueCount="3316">
  <si>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</si>
  <si>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</si>
  <si>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</si>
  <si>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</si>
  <si>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</si>
  <si>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</si>
  <si>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</si>
  <si>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</si>
  <si>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</si>
  <si>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</si>
  <si>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</si>
  <si>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</si>
  <si>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</si>
  <si>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</si>
  <si>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</si>
  <si>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</si>
  <si>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</si>
  <si>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</si>
  <si>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</si>
  <si>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</si>
  <si>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</si>
  <si>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</si>
  <si>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</si>
  <si>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</si>
  <si>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</si>
  <si>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</si>
  <si>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</si>
  <si>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</si>
  <si>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</si>
  <si>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</si>
  <si>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</si>
  <si>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</si>
  <si>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</si>
  <si>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</si>
  <si>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</si>
  <si>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</si>
  <si>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</si>
  <si>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</si>
  <si>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</si>
  <si>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</si>
  <si>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</si>
  <si>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</si>
  <si>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</si>
  <si>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</si>
  <si>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</si>
  <si>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</si>
  <si>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</si>
  <si>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</si>
  <si>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</si>
  <si>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</si>
  <si>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</si>
  <si>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</si>
  <si>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</si>
  <si>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</si>
  <si>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</si>
  <si>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</si>
  <si>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</si>
  <si>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</si>
  <si>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</si>
  <si>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</si>
  <si>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</si>
  <si>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</si>
  <si>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</si>
  <si>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</si>
  <si>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</si>
  <si>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</si>
  <si>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</si>
  <si>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</si>
  <si>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</si>
  <si>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</si>
  <si>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</si>
  <si>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</si>
  <si>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</si>
  <si>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</si>
  <si>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</si>
  <si>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</si>
  <si>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</si>
  <si>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</si>
  <si>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</si>
  <si>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</si>
  <si>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</si>
  <si>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</si>
  <si>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</si>
  <si>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</si>
  <si>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</si>
  <si>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</si>
  <si>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</si>
  <si>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</si>
  <si>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</si>
  <si>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</si>
  <si>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</si>
  <si>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</si>
  <si>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</si>
  <si>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</si>
  <si>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</si>
  <si>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</si>
  <si>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</si>
  <si>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</si>
  <si>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</si>
  <si>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</si>
  <si>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</si>
  <si>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</si>
  <si>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</si>
  <si>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</si>
  <si>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</si>
  <si>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</si>
  <si>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</si>
  <si>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</si>
  <si>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</si>
  <si>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</si>
  <si>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</si>
  <si>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</si>
  <si>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</si>
  <si>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</si>
  <si>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</si>
  <si>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</si>
  <si>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</si>
  <si>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</si>
  <si>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</si>
  <si>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</si>
  <si>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</si>
  <si>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</si>
  <si>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</si>
  <si>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</si>
  <si>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</si>
  <si>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</si>
  <si>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</si>
  <si>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</si>
  <si>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</si>
  <si>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</si>
  <si>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</si>
  <si>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</si>
  <si>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</si>
  <si>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</si>
  <si>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</si>
  <si>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</si>
  <si>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</si>
  <si>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</si>
  <si>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</si>
  <si>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</si>
  <si>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</si>
  <si>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</si>
  <si>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</si>
  <si>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</si>
  <si>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</si>
  <si>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</si>
  <si>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</si>
  <si>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</si>
  <si>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</si>
  <si>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</si>
  <si>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</si>
  <si>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</si>
  <si>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</si>
  <si>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</si>
  <si>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</si>
  <si>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</si>
  <si>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</si>
  <si>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</si>
  <si>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</si>
  <si>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</si>
  <si>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</si>
  <si>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</si>
  <si>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</si>
  <si>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</si>
  <si>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</si>
  <si>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</si>
  <si>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</si>
  <si>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</si>
  <si>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</si>
  <si>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</si>
  <si>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</si>
  <si>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</si>
  <si>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</si>
  <si>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</si>
  <si>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</si>
  <si>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</si>
  <si>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</si>
  <si>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</si>
  <si>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</si>
  <si>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</si>
  <si>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</si>
  <si>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</si>
  <si>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</si>
  <si>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</si>
  <si>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</si>
  <si>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</si>
  <si>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</si>
  <si>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</si>
  <si>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</si>
  <si>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</si>
  <si>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</si>
  <si>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</si>
  <si>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</si>
  <si>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</si>
  <si>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</si>
  <si>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</si>
  <si>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</si>
  <si>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</si>
  <si>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</si>
  <si>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</si>
  <si>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</si>
  <si>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</si>
  <si>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</si>
  <si>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</si>
  <si>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</si>
  <si>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</si>
  <si>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</si>
  <si>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</si>
  <si>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</si>
  <si>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</si>
  <si>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</si>
  <si>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</si>
  <si>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</si>
  <si>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</si>
  <si>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</si>
  <si>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</si>
  <si>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</si>
  <si>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</si>
  <si>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</si>
  <si>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</si>
  <si>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</si>
  <si>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</si>
  <si>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</si>
  <si>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</si>
  <si>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</si>
  <si>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</si>
  <si>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</si>
  <si>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</si>
  <si>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</si>
  <si>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</si>
  <si>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</si>
  <si>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</si>
  <si>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</si>
  <si>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</si>
  <si>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</si>
  <si>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</si>
  <si>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</si>
  <si>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</si>
  <si>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</si>
  <si>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</si>
  <si>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</si>
  <si>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</si>
  <si>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</si>
  <si>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</si>
  <si>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</si>
  <si>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</si>
  <si>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</si>
  <si>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</si>
  <si>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</si>
  <si>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</si>
  <si>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</si>
  <si>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</si>
  <si>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</si>
  <si>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</si>
  <si>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</si>
  <si>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</si>
  <si>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</si>
  <si>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</si>
  <si>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</si>
  <si>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</si>
  <si>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</si>
  <si>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</si>
  <si>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</si>
  <si>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</si>
  <si>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</si>
  <si>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</si>
  <si>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</si>
  <si>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</si>
  <si>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</si>
  <si>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</si>
  <si>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</si>
  <si>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</si>
  <si>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</si>
  <si>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</si>
  <si>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</si>
  <si>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</si>
  <si>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</si>
  <si>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</si>
  <si>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</si>
  <si>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</si>
  <si>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</si>
  <si>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</si>
  <si>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</si>
  <si>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</si>
  <si>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</si>
  <si>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</si>
  <si>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</si>
  <si>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</si>
  <si>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</si>
  <si>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</si>
  <si>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</si>
  <si>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</si>
  <si>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</si>
  <si>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</si>
  <si>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</si>
  <si>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</si>
  <si>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</si>
  <si>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</si>
  <si>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</si>
  <si>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</si>
  <si>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</si>
  <si>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</si>
  <si>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</si>
  <si>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</si>
  <si>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</si>
  <si>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</si>
  <si>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</si>
  <si>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</si>
  <si>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</si>
  <si>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</si>
  <si>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</si>
  <si>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</si>
  <si>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</si>
  <si>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</si>
  <si>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</si>
  <si>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</si>
  <si>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</si>
  <si>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</si>
  <si>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</si>
  <si>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</si>
  <si>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</si>
  <si>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</si>
  <si>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</si>
  <si>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</si>
  <si>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</si>
  <si>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</si>
  <si>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</si>
  <si>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</si>
  <si>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</si>
  <si>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</si>
  <si>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</si>
  <si>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</si>
  <si>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</si>
  <si>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</si>
  <si>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</si>
  <si>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</si>
  <si>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</si>
  <si>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</si>
  <si>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</si>
  <si>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</si>
  <si>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</si>
  <si>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</si>
  <si>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</si>
  <si>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</si>
  <si>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</si>
  <si>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</si>
  <si>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</si>
  <si>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</si>
  <si>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</si>
  <si>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</si>
  <si>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</si>
  <si>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</si>
  <si>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</si>
  <si>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</si>
  <si>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</si>
  <si>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</si>
  <si>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</si>
  <si>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</si>
  <si>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</si>
  <si>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</si>
  <si>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</si>
  <si>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</si>
  <si>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</si>
  <si>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</si>
  <si>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</si>
  <si>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</si>
  <si>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</si>
  <si>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</si>
  <si>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</si>
  <si>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</si>
  <si>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</si>
  <si>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</si>
  <si>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</si>
  <si>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</si>
  <si>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</si>
  <si>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</si>
  <si>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</si>
  <si>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</si>
  <si>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</si>
  <si>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</si>
  <si>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</si>
  <si>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</si>
  <si>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</si>
  <si>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</si>
  <si>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</si>
  <si>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</si>
  <si>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</si>
  <si>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</si>
  <si>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</si>
  <si>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</si>
  <si>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</si>
  <si>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</si>
  <si>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</si>
  <si>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</si>
  <si>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</si>
  <si>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</si>
  <si>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</si>
  <si>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</si>
  <si>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</si>
  <si>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</si>
  <si>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</si>
  <si>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</si>
  <si>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</si>
  <si>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</si>
  <si>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</si>
  <si>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</si>
  <si>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</si>
  <si>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</si>
  <si>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</si>
  <si>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</si>
  <si>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</si>
  <si>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</si>
  <si>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</si>
  <si>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</si>
  <si>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</si>
  <si>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</si>
  <si>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</si>
  <si>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</si>
  <si>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</si>
  <si>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</si>
  <si>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</si>
  <si>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</si>
  <si>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</si>
  <si>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</si>
  <si>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</si>
  <si>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</si>
  <si>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</si>
  <si>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</si>
  <si>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</si>
  <si>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</si>
  <si>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</si>
  <si>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</si>
  <si>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</si>
  <si>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</si>
  <si>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</si>
  <si>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</si>
  <si>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</si>
  <si>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</si>
  <si>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</si>
  <si>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</si>
  <si>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</si>
  <si>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</si>
  <si>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</si>
  <si>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</si>
  <si>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</si>
  <si>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</si>
  <si>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</si>
  <si>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</si>
  <si>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</si>
  <si>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</si>
  <si>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</si>
  <si>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</si>
  <si>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</si>
  <si>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</si>
  <si>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</si>
  <si>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</si>
  <si>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</si>
  <si>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</si>
  <si>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</si>
  <si>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</si>
  <si>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</si>
  <si>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</si>
  <si>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</si>
  <si>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</si>
  <si>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</si>
  <si>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</si>
  <si>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</si>
  <si>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</si>
  <si>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</si>
  <si>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</si>
  <si>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</si>
  <si>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</si>
  <si>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</si>
  <si>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</si>
  <si>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</si>
  <si>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</si>
  <si>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</si>
  <si>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</si>
  <si>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</si>
  <si>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</si>
  <si>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</si>
  <si>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</si>
  <si>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</si>
  <si>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</si>
  <si>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</si>
  <si>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</si>
  <si>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</si>
  <si>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</si>
  <si>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</si>
  <si>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</si>
  <si>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</si>
  <si>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</si>
  <si>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</si>
  <si>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</si>
  <si>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</si>
  <si>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</si>
  <si>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</si>
  <si>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</si>
  <si>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</si>
  <si>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</si>
  <si>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</si>
  <si>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</si>
  <si>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</si>
  <si>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</si>
  <si>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</si>
  <si>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</si>
  <si>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</si>
  <si>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</si>
  <si>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</si>
  <si>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</si>
  <si>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</si>
  <si>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</si>
  <si>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</si>
  <si>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</si>
  <si>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</si>
  <si>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</si>
  <si>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</si>
  <si>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</si>
  <si>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</si>
  <si>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</si>
  <si>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</si>
  <si>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</si>
  <si>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</si>
  <si>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</si>
  <si>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</si>
  <si>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</si>
  <si>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</si>
  <si>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</si>
  <si>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</si>
  <si>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</si>
  <si>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</si>
  <si>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</si>
  <si>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</si>
  <si>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</si>
  <si>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</si>
  <si>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</si>
  <si>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</si>
  <si>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</si>
  <si>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</si>
  <si>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</si>
  <si>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</si>
  <si>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</si>
  <si>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</si>
  <si>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</si>
  <si>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</si>
  <si>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</si>
  <si>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</si>
  <si>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</si>
  <si>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</si>
  <si>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</si>
  <si>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</si>
  <si>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</si>
  <si>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</si>
  <si>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</si>
  <si>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</si>
  <si>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</si>
  <si>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</si>
  <si>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</si>
  <si>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</si>
  <si>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</si>
  <si>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</si>
  <si>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</si>
  <si>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</si>
  <si>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</si>
  <si>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</si>
  <si>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</si>
  <si>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</si>
  <si>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</si>
  <si>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</si>
  <si>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</si>
  <si>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</si>
  <si>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</si>
  <si>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</si>
  <si>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</si>
  <si>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</si>
  <si>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</si>
  <si>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</si>
  <si>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</si>
  <si>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</si>
  <si>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</si>
  <si>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</si>
  <si>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</si>
  <si>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</si>
  <si>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</si>
  <si>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</si>
  <si>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</si>
  <si>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</si>
  <si>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</si>
  <si>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</si>
  <si>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</si>
  <si>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</si>
  <si>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</si>
  <si>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</si>
  <si>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</si>
  <si>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</si>
  <si>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</si>
  <si>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</si>
  <si>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</si>
  <si>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</si>
  <si>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</si>
  <si>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</si>
  <si>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</si>
  <si>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</si>
  <si>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</si>
  <si>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</si>
  <si>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</si>
  <si>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</si>
  <si>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</si>
  <si>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</si>
  <si>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</si>
  <si>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</si>
  <si>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</si>
  <si>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</si>
  <si>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</si>
  <si>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</si>
  <si>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</si>
  <si>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</si>
  <si>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</si>
  <si>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</si>
  <si>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</si>
  <si>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</si>
  <si>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</si>
  <si>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</si>
  <si>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</si>
  <si>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</si>
  <si>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</si>
  <si>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</si>
  <si>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</si>
  <si>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</si>
  <si>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</si>
  <si>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</si>
  <si>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</si>
  <si>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</si>
  <si>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</si>
  <si>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</si>
  <si>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</si>
  <si>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</si>
  <si>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</si>
  <si>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</si>
  <si>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</si>
  <si>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</si>
  <si>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</si>
  <si>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</si>
  <si>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</si>
  <si>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</si>
  <si>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</si>
  <si>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</si>
  <si>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</si>
  <si>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</si>
  <si>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</si>
  <si>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</si>
  <si>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</si>
  <si>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</si>
  <si>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</si>
  <si>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</si>
  <si>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</si>
  <si>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</si>
  <si>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</si>
  <si>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</si>
  <si>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</si>
  <si>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</si>
  <si>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</si>
  <si>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</si>
  <si>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</si>
  <si>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</si>
  <si>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</si>
  <si>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</si>
  <si>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</si>
  <si>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</si>
  <si>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</si>
  <si>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</si>
  <si>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</si>
  <si>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</si>
  <si>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</si>
  <si>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</si>
  <si>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</si>
  <si>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</si>
  <si>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</si>
  <si>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</si>
  <si>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</si>
  <si>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</si>
  <si>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</si>
  <si>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</si>
  <si>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</si>
  <si>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</si>
  <si>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</si>
  <si>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</si>
  <si>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</si>
  <si>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</si>
  <si>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</si>
  <si>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</si>
  <si>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</si>
  <si>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</si>
  <si>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</si>
  <si>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</si>
  <si>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</si>
  <si>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</si>
  <si>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</si>
  <si>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</si>
  <si>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</si>
  <si>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</si>
  <si>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</si>
  <si>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</si>
  <si>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</si>
  <si>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</si>
  <si>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</si>
  <si>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</si>
  <si>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</si>
  <si>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</si>
  <si>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</si>
  <si>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</si>
  <si>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</si>
  <si>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</si>
  <si>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</si>
  <si>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</si>
  <si>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</si>
  <si>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</si>
  <si>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</si>
  <si>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</si>
  <si>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</si>
  <si>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</si>
  <si>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</si>
  <si>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</si>
  <si>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</si>
  <si>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</si>
  <si>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</si>
  <si>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</si>
  <si>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</si>
  <si>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</si>
  <si>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</si>
  <si>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</si>
  <si>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</si>
  <si>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</si>
  <si>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</si>
  <si>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</si>
  <si>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</si>
  <si>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</si>
  <si>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</si>
  <si>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</si>
  <si>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</si>
  <si>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</si>
  <si>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</si>
  <si>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</si>
  <si>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</si>
  <si>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</si>
  <si>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</si>
  <si>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</si>
  <si>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</si>
  <si>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</si>
  <si>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</si>
  <si>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</si>
  <si>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</si>
  <si>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</si>
  <si>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</si>
  <si>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</si>
  <si>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</si>
  <si>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</si>
  <si>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</si>
  <si>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</si>
  <si>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</si>
  <si>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</si>
  <si>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</si>
  <si>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</si>
  <si>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</si>
  <si>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</si>
  <si>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</si>
  <si>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</si>
  <si>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</si>
  <si>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</si>
  <si>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</si>
  <si>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</si>
  <si>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</si>
  <si>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</si>
  <si>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</si>
  <si>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</si>
  <si>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</si>
  <si>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</si>
  <si>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</si>
  <si>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</si>
  <si>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</si>
  <si>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</si>
  <si>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</si>
  <si>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</si>
  <si>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</si>
  <si>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</si>
  <si>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</si>
  <si>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</si>
  <si>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</si>
  <si>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</si>
  <si>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</si>
  <si>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</si>
  <si>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</si>
  <si>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</si>
  <si>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</si>
  <si>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</si>
  <si>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</si>
  <si>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</si>
  <si>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</si>
  <si>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</si>
  <si>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</si>
  <si>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</si>
  <si>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</si>
  <si>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</si>
  <si>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</si>
  <si>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</si>
  <si>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</si>
  <si>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</si>
  <si>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</si>
  <si>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</si>
  <si>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</si>
  <si>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</si>
  <si>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</si>
  <si>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</si>
  <si>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</si>
  <si>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</si>
  <si>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</si>
  <si>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</si>
  <si>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</si>
  <si>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</si>
  <si>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</si>
  <si>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</si>
  <si>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</si>
  <si>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</si>
  <si>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</si>
  <si>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</si>
  <si>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</si>
  <si>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</si>
  <si>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</si>
  <si>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</si>
  <si>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</si>
  <si>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</si>
  <si>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</si>
  <si>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</si>
  <si>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</si>
  <si>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</si>
  <si>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</si>
  <si>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</si>
  <si>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</si>
  <si>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</si>
  <si>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</si>
  <si>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</si>
  <si>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</si>
  <si>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</si>
  <si>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</si>
  <si>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</si>
  <si>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</si>
  <si>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</si>
  <si>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</si>
  <si>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</si>
  <si>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</si>
  <si>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</si>
  <si>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</si>
  <si>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</si>
  <si>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</si>
  <si>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</si>
  <si>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</si>
  <si>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</si>
  <si>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</si>
  <si>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</si>
  <si>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</si>
  <si>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</si>
  <si>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</si>
  <si>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</si>
  <si>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</si>
  <si>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</si>
  <si>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</si>
  <si>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</si>
  <si>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</si>
  <si>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</si>
  <si>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</si>
  <si>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</si>
  <si>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</si>
  <si>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</si>
  <si>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</si>
  <si>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</si>
  <si>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</si>
  <si>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</si>
  <si>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</si>
  <si>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</si>
  <si>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</si>
  <si>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</si>
  <si>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</si>
  <si>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</si>
  <si>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</si>
  <si>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</si>
  <si>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</si>
  <si>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</si>
  <si>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</si>
  <si>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</si>
  <si>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</si>
  <si>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</si>
  <si>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</si>
  <si>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</si>
  <si>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</si>
  <si>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</si>
  <si>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</si>
  <si>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</si>
  <si>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</si>
  <si>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</si>
  <si>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</si>
  <si>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</si>
  <si>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</si>
  <si>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</si>
  <si>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</si>
  <si>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</si>
  <si>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</si>
  <si>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</si>
  <si>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</si>
  <si>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</si>
  <si>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</si>
  <si>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</si>
  <si>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</si>
  <si>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</si>
  <si>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</si>
  <si>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</si>
  <si>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</si>
  <si>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</si>
  <si>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</si>
  <si>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</si>
  <si>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</si>
  <si>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</si>
  <si>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</si>
  <si>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</si>
  <si>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</si>
  <si>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</si>
  <si>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</si>
  <si>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</si>
  <si>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</si>
  <si>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</si>
  <si>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</si>
  <si>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</si>
  <si>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</si>
  <si>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</si>
  <si>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</si>
  <si>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</si>
  <si>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</si>
  <si>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</si>
  <si>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</si>
  <si>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</si>
  <si>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</si>
  <si>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</si>
  <si>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</si>
  <si>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</si>
  <si>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</si>
  <si>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</si>
  <si>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</si>
  <si>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</si>
  <si>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</si>
  <si>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</si>
  <si>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</si>
  <si>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</si>
  <si>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</si>
  <si>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</si>
  <si>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</si>
  <si>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</si>
  <si>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</si>
  <si>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</si>
  <si>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</si>
  <si>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</si>
  <si>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</si>
  <si>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</si>
  <si>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</si>
  <si>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</si>
  <si>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</si>
  <si>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</si>
  <si>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</si>
  <si>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</si>
  <si>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</si>
  <si>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</si>
  <si>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</si>
  <si>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</si>
  <si>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</si>
  <si>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</si>
  <si>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</si>
  <si>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</si>
  <si>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</si>
  <si>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</si>
  <si>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</si>
  <si>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</si>
  <si>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</si>
  <si>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</si>
  <si>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</si>
  <si>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</si>
  <si>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</si>
  <si>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</si>
  <si>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</si>
  <si>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</si>
  <si>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</si>
  <si>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</si>
  <si>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</si>
  <si>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</si>
  <si>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</si>
  <si>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</si>
  <si>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</si>
  <si>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</si>
  <si>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</si>
  <si>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</si>
  <si>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</si>
  <si>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</si>
  <si>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</si>
  <si>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</si>
  <si>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</si>
  <si>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</si>
  <si>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</si>
  <si>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</si>
  <si>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</si>
  <si>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</si>
  <si>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</si>
  <si>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</si>
  <si>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</si>
  <si>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</si>
  <si>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</si>
  <si>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</si>
  <si>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</si>
  <si>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</si>
  <si>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</si>
  <si>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</si>
  <si>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</si>
  <si>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</si>
  <si>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</si>
  <si>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</si>
  <si>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</si>
  <si>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</si>
  <si>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</si>
  <si>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</si>
  <si>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</si>
  <si>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</si>
  <si>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</si>
  <si>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</si>
  <si>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</si>
  <si>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</si>
  <si>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</si>
  <si>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</si>
  <si>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</si>
  <si>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</si>
  <si>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</si>
  <si>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</si>
  <si>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</si>
  <si>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</si>
  <si>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</si>
  <si>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</si>
  <si>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</si>
  <si>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</si>
  <si>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</si>
  <si>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</si>
  <si>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</si>
  <si>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</si>
  <si>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</si>
  <si>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</si>
  <si>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</si>
  <si>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</si>
  <si>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</si>
  <si>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</si>
  <si>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</si>
  <si>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</si>
  <si>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</si>
  <si>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</si>
  <si>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</si>
  <si>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</si>
  <si>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</si>
  <si>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</si>
  <si>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</si>
  <si>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</si>
  <si>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</si>
  <si>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</si>
  <si>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</si>
  <si>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</si>
  <si>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</si>
  <si>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</si>
  <si>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</si>
  <si>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</si>
  <si>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</si>
  <si>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</si>
  <si>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</si>
  <si>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</si>
  <si>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</si>
  <si>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</si>
  <si>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</si>
  <si>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</si>
  <si>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</si>
  <si>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</si>
  <si>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</si>
  <si>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</si>
  <si>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</si>
  <si>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</si>
  <si>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</si>
  <si>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</si>
  <si>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</si>
  <si>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</si>
  <si>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</si>
  <si>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</si>
  <si>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</si>
  <si>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</si>
  <si>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</si>
  <si>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</si>
  <si>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</si>
  <si>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</si>
  <si>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</si>
  <si>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</si>
  <si>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</si>
  <si>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</si>
  <si>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</si>
  <si>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</si>
  <si>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</si>
  <si>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</si>
  <si>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</si>
  <si>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</si>
  <si>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</si>
  <si>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</si>
  <si>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</si>
  <si>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</si>
  <si>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</si>
  <si>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</si>
  <si>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</si>
  <si>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</si>
  <si>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</si>
  <si>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</si>
  <si>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</si>
  <si>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</si>
  <si>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</si>
  <si>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</si>
  <si>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</si>
  <si>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</si>
  <si>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</si>
  <si>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</si>
  <si>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</si>
  <si>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</si>
  <si>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</si>
  <si>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</si>
  <si>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</si>
  <si>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</si>
  <si>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</si>
  <si>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</si>
  <si>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</si>
  <si>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</si>
  <si>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</si>
  <si>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</si>
  <si>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</si>
  <si>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</si>
  <si>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</si>
  <si>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</si>
  <si>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</si>
  <si>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</si>
  <si>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</si>
  <si>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</si>
  <si>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</si>
  <si>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</si>
  <si>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</si>
  <si>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</si>
  <si>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</si>
  <si>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</si>
  <si>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</si>
  <si>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</si>
  <si>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</si>
  <si>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</si>
  <si>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</si>
  <si>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</si>
  <si>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</si>
  <si>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</si>
  <si>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</si>
  <si>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</si>
  <si>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</si>
  <si>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</si>
  <si>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</si>
  <si>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</si>
  <si>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</si>
  <si>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</si>
  <si>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</si>
  <si>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</si>
  <si>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</si>
  <si>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</si>
  <si>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</si>
  <si>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</si>
  <si>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</si>
  <si>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</si>
  <si>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</si>
  <si>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</si>
  <si>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</si>
  <si>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</si>
  <si>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</si>
  <si>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</si>
  <si>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</si>
  <si>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</si>
  <si>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</si>
  <si>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</si>
  <si>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</si>
  <si>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</si>
  <si>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</si>
  <si>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</si>
  <si>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</si>
  <si>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</si>
  <si>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</si>
  <si>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</si>
  <si>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</si>
  <si>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</si>
  <si>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</si>
  <si>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</si>
  <si>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</si>
  <si>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</si>
  <si>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</si>
  <si>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</si>
  <si>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</si>
  <si>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</si>
  <si>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</si>
  <si>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</si>
  <si>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</si>
  <si>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</si>
  <si>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</si>
  <si>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</si>
  <si>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</si>
  <si>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</si>
  <si>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</si>
  <si>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</si>
  <si>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</si>
  <si>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</si>
  <si>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</si>
  <si>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</si>
  <si>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</si>
  <si>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</si>
  <si>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</si>
  <si>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</si>
  <si>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</si>
  <si>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</si>
  <si>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</si>
  <si>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</si>
  <si>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</si>
  <si>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</si>
  <si>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</si>
  <si>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</si>
  <si>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</si>
  <si>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</si>
  <si>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</si>
  <si>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</si>
  <si>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</si>
  <si>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</si>
  <si>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</si>
  <si>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</si>
  <si>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</si>
  <si>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</si>
  <si>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</si>
  <si>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</si>
  <si>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</si>
  <si>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</si>
  <si>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</si>
  <si>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</si>
  <si>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</si>
  <si>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</si>
  <si>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</si>
  <si>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</si>
  <si>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</si>
  <si>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</si>
  <si>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</si>
  <si>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</si>
  <si>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</si>
  <si>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</si>
  <si>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</si>
  <si>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</si>
  <si>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</si>
  <si>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</si>
  <si>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</si>
  <si>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</si>
  <si>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</si>
  <si>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</si>
  <si>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</si>
  <si>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</si>
  <si>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</si>
  <si>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</si>
  <si>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</si>
  <si>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</si>
  <si>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</si>
  <si>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</si>
  <si>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</si>
  <si>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</si>
  <si>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</si>
  <si>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</si>
  <si>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</si>
  <si>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</si>
  <si>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</si>
  <si>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</si>
  <si>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</si>
  <si>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</si>
  <si>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</si>
  <si>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</si>
  <si>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</si>
  <si>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</si>
  <si>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</si>
  <si>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</si>
  <si>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</si>
  <si>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</si>
  <si>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</si>
  <si>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</si>
  <si>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</si>
  <si>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</si>
  <si>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</si>
  <si>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</si>
  <si>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</si>
  <si>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</si>
  <si>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</si>
  <si>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</si>
  <si>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</si>
  <si>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</si>
  <si>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</si>
  <si>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</si>
  <si>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</si>
  <si>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</si>
  <si>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</si>
  <si>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</si>
  <si>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</si>
  <si>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</si>
  <si>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</si>
  <si>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</si>
  <si>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</si>
  <si>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</si>
  <si>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</si>
  <si>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</si>
  <si>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</si>
  <si>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</si>
  <si>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</si>
  <si>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</si>
  <si>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</si>
  <si>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</si>
  <si>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</si>
  <si>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</si>
  <si>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</si>
  <si>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</si>
  <si>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</si>
  <si>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</si>
  <si>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</si>
  <si>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</si>
  <si>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</si>
  <si>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</si>
  <si>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</si>
  <si>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</si>
  <si>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</si>
  <si>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</si>
  <si>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</si>
  <si>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</si>
  <si>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</si>
  <si>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</si>
  <si>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</si>
  <si>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</si>
  <si>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</si>
  <si>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</si>
  <si>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</si>
  <si>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</si>
  <si>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</si>
  <si>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</si>
  <si>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</si>
  <si>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</si>
  <si>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</si>
  <si>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</si>
  <si>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</si>
  <si>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</si>
  <si>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</si>
  <si>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</si>
  <si>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</si>
  <si>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</si>
  <si>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</si>
  <si>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</si>
  <si>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</si>
  <si>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</si>
  <si>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</si>
  <si>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</si>
  <si>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</si>
  <si>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</si>
  <si>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</si>
  <si>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</si>
  <si>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</si>
  <si>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</si>
  <si>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</si>
  <si>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</si>
  <si>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</si>
  <si>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</si>
  <si>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</si>
  <si>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</si>
  <si>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</si>
  <si>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</si>
  <si>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</si>
  <si>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</si>
  <si>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</si>
  <si>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</si>
  <si>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</si>
  <si>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</si>
  <si>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</si>
  <si>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</si>
  <si>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</si>
  <si>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</si>
  <si>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</si>
  <si>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</si>
  <si>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</si>
  <si>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</si>
  <si>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</si>
  <si>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</si>
  <si>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</si>
  <si>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</si>
  <si>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</si>
  <si>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</si>
  <si>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</si>
  <si>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</si>
  <si>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</si>
  <si>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</si>
  <si>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</si>
  <si>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</si>
  <si>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</si>
  <si>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</si>
  <si>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</si>
  <si>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</si>
  <si>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</si>
  <si>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</si>
  <si>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</si>
  <si>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</si>
  <si>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</si>
  <si>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</si>
  <si>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</si>
  <si>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</si>
  <si>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</si>
  <si>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</si>
  <si>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</si>
  <si>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</si>
  <si>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</si>
  <si>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</si>
  <si>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</si>
  <si>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</si>
  <si>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</si>
  <si>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</si>
  <si>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</si>
  <si>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</si>
  <si>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</si>
  <si>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</si>
  <si>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</si>
  <si>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</si>
  <si>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</si>
  <si>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</si>
  <si>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</si>
  <si>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</si>
  <si>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</si>
  <si>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</si>
  <si>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</si>
  <si>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</si>
  <si>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</si>
  <si>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</si>
  <si>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</si>
  <si>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</si>
  <si>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</si>
  <si>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</si>
  <si>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</si>
  <si>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</si>
  <si>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</si>
  <si>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</si>
  <si>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</si>
  <si>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</si>
  <si>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</si>
  <si>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</si>
  <si>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</si>
  <si>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</si>
  <si>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</si>
  <si>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</si>
  <si>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</si>
  <si>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</si>
  <si>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</si>
  <si>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</si>
  <si>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</si>
  <si>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</si>
  <si>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</si>
  <si>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</si>
  <si>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</si>
  <si>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</si>
  <si>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</si>
  <si>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</si>
  <si>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</si>
  <si>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</si>
  <si>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</si>
  <si>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</si>
  <si>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</si>
  <si>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</si>
  <si>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</si>
  <si>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</si>
  <si>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</si>
  <si>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</si>
  <si>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</si>
  <si>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</si>
  <si>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</si>
  <si>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</si>
  <si>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</si>
  <si>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</si>
  <si>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</si>
  <si>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</si>
  <si>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</si>
  <si>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</si>
  <si>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</si>
  <si>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</si>
  <si>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</si>
  <si>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</si>
  <si>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</si>
  <si>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</si>
  <si>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</si>
  <si>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</si>
  <si>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</si>
  <si>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</si>
  <si>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</si>
  <si>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</si>
  <si>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</si>
  <si>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</si>
  <si>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</si>
  <si>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</si>
  <si>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</si>
  <si>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</si>
  <si>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</si>
  <si>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</si>
  <si>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</si>
  <si>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</si>
  <si>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</si>
  <si>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</si>
  <si>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</si>
  <si>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</si>
  <si>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</si>
  <si>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</si>
  <si>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</si>
  <si>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</si>
  <si>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</si>
  <si>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</si>
  <si>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</si>
  <si>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</si>
  <si>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</si>
  <si>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</si>
  <si>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</si>
  <si>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</si>
  <si>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</si>
  <si>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</si>
  <si>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</si>
  <si>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</si>
  <si>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</si>
  <si>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</si>
  <si>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</si>
  <si>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</si>
  <si>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</si>
  <si>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</si>
  <si>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</si>
  <si>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</si>
  <si>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</si>
  <si>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</si>
  <si>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</si>
  <si>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</si>
  <si>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</si>
  <si>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</si>
  <si>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</si>
  <si>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</si>
  <si>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</si>
  <si>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</si>
  <si>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</si>
  <si>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</si>
  <si>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</si>
  <si>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</si>
  <si>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</si>
  <si>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</si>
  <si>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</si>
  <si>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</si>
  <si>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</si>
  <si>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</si>
  <si>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</si>
  <si>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</si>
  <si>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</si>
  <si>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</si>
  <si>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</si>
  <si>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</si>
  <si>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</si>
  <si>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</si>
  <si>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</si>
  <si>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</si>
  <si>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</si>
  <si>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</si>
  <si>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</si>
  <si>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</si>
  <si>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</si>
  <si>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</si>
  <si>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</si>
  <si>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</si>
  <si>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</si>
  <si>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</si>
  <si>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</si>
  <si>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</si>
  <si>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</si>
  <si>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</si>
  <si>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</si>
  <si>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</si>
  <si>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</si>
  <si>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</si>
  <si>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</si>
  <si>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</si>
  <si>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</si>
  <si>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</si>
  <si>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</si>
  <si>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</si>
  <si>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</si>
  <si>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</si>
  <si>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</si>
  <si>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</si>
  <si>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</si>
  <si>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</si>
  <si>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</si>
  <si>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</si>
  <si>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</si>
  <si>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</si>
  <si>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</si>
  <si>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</si>
  <si>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</si>
  <si>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</si>
  <si>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</si>
  <si>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</si>
  <si>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</si>
  <si>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</si>
  <si>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</si>
  <si>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</si>
  <si>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</si>
  <si>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</si>
  <si>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</si>
  <si>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</si>
  <si>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</si>
  <si>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</si>
  <si>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</si>
  <si>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</si>
  <si>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</si>
  <si>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</si>
  <si>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</si>
  <si>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</si>
  <si>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</si>
  <si>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</si>
  <si>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</si>
  <si>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</si>
  <si>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</si>
  <si>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</si>
  <si>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</si>
  <si>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</si>
  <si>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</si>
  <si>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</si>
  <si>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</si>
  <si>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</si>
  <si>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</si>
  <si>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</si>
  <si>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</si>
  <si>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</si>
  <si>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</si>
  <si>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</si>
  <si>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</si>
  <si>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</si>
  <si>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</si>
  <si>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</si>
  <si>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</si>
  <si>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</si>
  <si>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</si>
  <si>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</si>
  <si>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</si>
  <si>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</si>
  <si>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</si>
  <si>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</si>
  <si>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</si>
  <si>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</si>
  <si>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</si>
  <si>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</si>
  <si>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</si>
  <si>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</si>
  <si>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</si>
  <si>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</si>
  <si>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</si>
  <si>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</si>
  <si>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</si>
  <si>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</si>
  <si>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</si>
  <si>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</si>
  <si>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</si>
  <si>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</si>
  <si>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</si>
  <si>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</si>
  <si>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</si>
  <si>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</si>
  <si>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</si>
  <si>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</si>
  <si>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</si>
  <si>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</si>
  <si>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</si>
  <si>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</si>
  <si>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</si>
  <si>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</si>
  <si>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</si>
  <si>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</si>
  <si>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</si>
  <si>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</si>
  <si>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</si>
  <si>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</si>
  <si>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</si>
  <si>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</si>
  <si>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</si>
  <si>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</si>
  <si>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</si>
  <si>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</si>
  <si>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</si>
  <si>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</si>
  <si>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</si>
  <si>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</si>
  <si>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</si>
  <si>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</si>
  <si>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</si>
  <si>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</si>
  <si>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</si>
  <si>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</si>
  <si>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</si>
  <si>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</si>
  <si>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</si>
  <si>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</si>
  <si>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</si>
  <si>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</si>
  <si>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</si>
  <si>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</si>
  <si>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</si>
  <si>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</si>
  <si>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</si>
  <si>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</si>
  <si>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</si>
  <si>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</si>
  <si>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</si>
  <si>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</si>
  <si>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</si>
  <si>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</si>
  <si>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</si>
  <si>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</si>
  <si>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</si>
  <si>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</si>
  <si>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</si>
  <si>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</si>
  <si>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</si>
  <si>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</si>
  <si>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</si>
  <si>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</si>
  <si>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</si>
  <si>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</si>
  <si>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</si>
  <si>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</si>
  <si>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</si>
  <si>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</si>
  <si>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</si>
  <si>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</si>
  <si>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</si>
  <si>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</si>
  <si>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</si>
  <si>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</si>
  <si>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</si>
  <si>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</si>
  <si>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</si>
  <si>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</si>
  <si>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</si>
  <si>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</si>
  <si>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</si>
  <si>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</si>
  <si>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</si>
  <si>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</si>
  <si>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</si>
  <si>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</si>
  <si>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</si>
  <si>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</si>
  <si>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</si>
  <si>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</si>
  <si>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</si>
  <si>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</si>
  <si>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</si>
  <si>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</si>
  <si>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</si>
  <si>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</si>
  <si>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</si>
  <si>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</si>
  <si>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</si>
  <si>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</si>
  <si>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</si>
  <si>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</si>
  <si>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</si>
  <si>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</si>
  <si>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</si>
  <si>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</si>
  <si>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</si>
  <si>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</si>
  <si>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</si>
  <si>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</si>
  <si>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</si>
  <si>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</si>
  <si>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</si>
  <si>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</si>
  <si>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</si>
  <si>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</si>
  <si>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</si>
  <si>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</si>
  <si>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</si>
  <si>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</si>
  <si>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</si>
  <si>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</si>
  <si>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</si>
  <si>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</si>
  <si>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</si>
  <si>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</si>
  <si>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</si>
  <si>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</si>
  <si>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</si>
  <si>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</si>
  <si>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</si>
  <si>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</si>
  <si>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</si>
  <si>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</si>
  <si>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</si>
  <si>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</si>
  <si>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</si>
  <si>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</si>
  <si>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</si>
  <si>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</si>
  <si>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</si>
  <si>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</si>
  <si>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</si>
  <si>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</si>
  <si>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</si>
  <si>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</si>
  <si>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</si>
  <si>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</si>
  <si>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</si>
  <si>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</si>
  <si>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</si>
  <si>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</si>
  <si>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</si>
  <si>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</si>
  <si>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</si>
  <si>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</si>
  <si>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</si>
  <si>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</si>
  <si>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</si>
  <si>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</si>
  <si>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</si>
  <si>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</si>
  <si>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</si>
  <si>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</si>
  <si>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</si>
  <si>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</si>
  <si>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</si>
  <si>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</si>
  <si>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</si>
  <si>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</si>
  <si>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</si>
  <si>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</si>
  <si>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</si>
  <si>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</si>
  <si>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</si>
  <si>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</si>
  <si>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</si>
  <si>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</si>
  <si>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</si>
  <si>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</si>
  <si>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</si>
  <si>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</si>
  <si>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</si>
  <si>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</si>
  <si>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</si>
  <si>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</si>
  <si>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</si>
  <si>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</si>
  <si>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</si>
  <si>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</si>
  <si>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</si>
  <si>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</si>
  <si>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</si>
  <si>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</si>
  <si>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</si>
  <si>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</si>
  <si>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</si>
  <si>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</si>
  <si>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</si>
  <si>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</si>
  <si>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</si>
  <si>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</si>
  <si>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</si>
  <si>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</si>
  <si>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</si>
  <si>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</si>
  <si>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</si>
  <si>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</si>
  <si>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</si>
  <si>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</si>
  <si>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</si>
  <si>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</si>
  <si>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</si>
  <si>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</si>
  <si>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</si>
  <si>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</si>
  <si>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</si>
  <si>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</si>
  <si>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</si>
  <si>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</si>
  <si>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</si>
  <si>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</si>
  <si>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</si>
  <si>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</si>
  <si>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</si>
  <si>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</si>
  <si>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</si>
  <si>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</si>
  <si>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</si>
  <si>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</si>
  <si>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</si>
  <si>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</si>
  <si>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</si>
  <si>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</si>
  <si>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</si>
  <si>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</si>
  <si>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</si>
  <si>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</si>
  <si>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</si>
  <si>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</si>
  <si>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</si>
  <si>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</si>
  <si>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</si>
  <si>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</si>
  <si>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</si>
  <si>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</si>
  <si>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</si>
  <si>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</si>
  <si>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</si>
  <si>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</si>
  <si>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</si>
  <si>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</si>
  <si>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</si>
  <si>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</si>
  <si>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</si>
  <si>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</si>
  <si>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</si>
  <si>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</si>
  <si>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</si>
  <si>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</si>
  <si>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</si>
  <si>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</si>
  <si>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</si>
  <si>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</si>
  <si>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</si>
  <si>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</si>
  <si>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</si>
  <si>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</si>
  <si>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</si>
  <si>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</si>
  <si>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</si>
  <si>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</si>
  <si>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</si>
  <si>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</si>
  <si>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</si>
  <si>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</si>
  <si>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</si>
  <si>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</si>
  <si>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</si>
  <si>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</si>
  <si>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</si>
  <si>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</si>
  <si>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</si>
  <si>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</si>
  <si>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</si>
  <si>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</si>
  <si>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</si>
  <si>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</si>
  <si>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</si>
  <si>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</si>
  <si>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</si>
  <si>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</si>
  <si>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</si>
  <si>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</si>
  <si>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</si>
  <si>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</si>
  <si>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</si>
  <si>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</si>
  <si>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</si>
  <si>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</si>
  <si>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</si>
  <si>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</si>
  <si>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</si>
  <si>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</si>
  <si>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</si>
  <si>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</si>
  <si>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</si>
  <si>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</si>
  <si>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</si>
  <si>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</si>
  <si>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</si>
  <si>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</si>
  <si>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</si>
  <si>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</si>
  <si>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</si>
  <si>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</si>
  <si>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</si>
  <si>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</si>
  <si>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</si>
  <si>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</si>
  <si>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</si>
  <si>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</si>
  <si>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</si>
  <si>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</si>
  <si>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</si>
  <si>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</si>
  <si>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</si>
  <si>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</si>
  <si>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</si>
  <si>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</si>
  <si>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</si>
  <si>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</si>
  <si>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</si>
  <si>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</si>
  <si>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</si>
  <si>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</si>
  <si>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</si>
  <si>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</si>
  <si>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</si>
  <si>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</si>
  <si>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</si>
  <si>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</si>
  <si>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</si>
  <si>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</si>
  <si>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</si>
  <si>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</si>
  <si>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</si>
  <si>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</si>
  <si>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</si>
  <si>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</si>
  <si>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</si>
  <si>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</si>
  <si>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</si>
  <si>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</si>
  <si>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</si>
  <si>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</si>
  <si>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</si>
  <si>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</si>
  <si>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</si>
  <si>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</si>
  <si>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</si>
  <si>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</si>
  <si>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</si>
  <si>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</si>
  <si>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</si>
  <si>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</si>
  <si>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</si>
  <si>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</si>
  <si>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</si>
  <si>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</si>
  <si>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</si>
  <si>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</si>
  <si>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</si>
  <si>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</si>
  <si>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</si>
  <si>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</si>
  <si>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</si>
  <si>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</si>
  <si>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</si>
  <si>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</si>
  <si>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</si>
  <si>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</si>
  <si>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</si>
  <si>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</si>
  <si>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</si>
  <si>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</si>
  <si>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</si>
  <si>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</si>
  <si>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</si>
  <si>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</si>
  <si>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</si>
  <si>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</si>
  <si>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</si>
  <si>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</si>
  <si>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</si>
  <si>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</si>
  <si>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</si>
  <si>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</si>
  <si>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</si>
  <si>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</si>
  <si>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</si>
  <si>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</si>
  <si>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</si>
  <si>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</si>
  <si>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</si>
  <si>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</si>
  <si>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</si>
  <si>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</si>
  <si>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</si>
  <si>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</si>
  <si>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</si>
  <si>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</si>
  <si>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</si>
  <si>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</si>
  <si>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</si>
  <si>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</si>
  <si>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</si>
  <si>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</si>
  <si>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</si>
  <si>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</si>
  <si>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</si>
  <si>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</si>
  <si>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</si>
  <si>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</si>
  <si>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</si>
  <si>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</si>
  <si>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</si>
  <si>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</si>
  <si>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</si>
  <si>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</si>
  <si>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</si>
  <si>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</si>
  <si>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</si>
  <si>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</si>
  <si>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</si>
  <si>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</si>
  <si>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</si>
  <si>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</si>
  <si>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</si>
  <si>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</si>
  <si>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</si>
  <si>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</si>
  <si>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</si>
  <si>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</si>
  <si>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</si>
  <si>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</si>
  <si>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</si>
  <si>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</si>
  <si>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</si>
  <si>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</si>
  <si>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</si>
  <si>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</si>
  <si>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</si>
  <si>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</si>
  <si>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</si>
  <si>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</si>
  <si>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</si>
  <si>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</si>
  <si>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</si>
  <si>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</si>
  <si>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</si>
  <si>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</si>
  <si>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</si>
  <si>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</si>
  <si>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</si>
  <si>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</si>
  <si>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</si>
  <si>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</si>
  <si>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</si>
  <si>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</si>
  <si>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</si>
  <si>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</si>
  <si>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</si>
  <si>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</si>
  <si>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</si>
  <si>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</si>
  <si>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</si>
  <si>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</si>
  <si>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</si>
  <si>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</si>
  <si>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</si>
  <si>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</si>
  <si>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</si>
  <si>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</si>
  <si>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</si>
  <si>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</si>
  <si>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</si>
  <si>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</si>
  <si>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</si>
  <si>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</si>
  <si>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</si>
  <si>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</si>
  <si>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</si>
  <si>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</si>
  <si>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</si>
  <si>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</si>
  <si>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</si>
  <si>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</si>
  <si>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</si>
  <si>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</si>
  <si>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</si>
  <si>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</si>
  <si>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</si>
  <si>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</si>
  <si>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</si>
  <si>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</si>
  <si>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</si>
  <si>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</si>
  <si>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</si>
  <si>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</si>
  <si>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</si>
  <si>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</si>
  <si>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</si>
  <si>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</si>
  <si>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</si>
  <si>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</si>
  <si>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</si>
  <si>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</si>
  <si>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</si>
  <si>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</si>
  <si>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</si>
  <si>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</si>
  <si>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</si>
  <si>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</si>
  <si>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</si>
  <si>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</si>
  <si>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</si>
  <si>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</si>
  <si>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</si>
  <si>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</si>
  <si>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</si>
  <si>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</si>
  <si>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</si>
  <si>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</si>
  <si>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</si>
  <si>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</si>
  <si>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</si>
  <si>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</si>
  <si>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</si>
  <si>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</si>
  <si>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</si>
  <si>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</si>
  <si>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</si>
  <si>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</si>
  <si>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</si>
  <si>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</si>
  <si>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</si>
  <si>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</si>
  <si>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</si>
  <si>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</si>
  <si>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</si>
  <si>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</si>
  <si>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</si>
  <si>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</si>
  <si>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</si>
  <si>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</si>
  <si>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</si>
  <si>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</si>
  <si>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</si>
  <si>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</si>
  <si>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</si>
  <si>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</si>
  <si>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</si>
  <si>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</si>
  <si>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</si>
  <si>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</si>
  <si>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</si>
  <si>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</si>
  <si>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</si>
  <si>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</si>
  <si>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</si>
  <si>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</si>
  <si>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</si>
  <si>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</si>
  <si>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</si>
  <si>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</si>
  <si>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</si>
  <si>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</si>
  <si>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</si>
  <si>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</si>
  <si>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</si>
  <si>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</si>
  <si>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</si>
  <si>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</si>
  <si>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</si>
  <si>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</si>
  <si>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</si>
  <si>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</si>
  <si>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</si>
  <si>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</si>
  <si>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</si>
  <si>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</si>
  <si>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</si>
  <si>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</si>
  <si>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</si>
  <si>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</si>
  <si>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</si>
  <si>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</si>
  <si>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</si>
  <si>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</si>
  <si>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</si>
  <si>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</si>
  <si>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</si>
  <si>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</si>
  <si>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</si>
  <si>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</si>
  <si>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</si>
  <si>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</si>
  <si>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</si>
  <si>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</si>
  <si>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</si>
  <si>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</si>
  <si>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</si>
  <si>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</si>
  <si>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</si>
  <si>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</si>
  <si>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</si>
  <si>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</si>
  <si>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</si>
  <si>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</si>
  <si>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</si>
  <si>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</si>
  <si>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</si>
  <si>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</si>
  <si>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</si>
  <si>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</si>
  <si>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</si>
  <si>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</si>
  <si>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</si>
  <si>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</si>
  <si>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</si>
  <si>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</si>
  <si>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</si>
  <si>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</si>
  <si>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</si>
  <si>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</si>
  <si>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</si>
  <si>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</si>
  <si>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</si>
  <si>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</si>
  <si>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</si>
  <si>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</si>
  <si>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</si>
  <si>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</si>
  <si>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</si>
  <si>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</si>
  <si>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</si>
  <si>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</si>
  <si>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</si>
  <si>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</si>
  <si>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</si>
  <si>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</si>
  <si>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</si>
  <si>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</si>
  <si>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</si>
  <si>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</si>
  <si>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</si>
  <si>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</si>
  <si>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</si>
  <si>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</si>
  <si>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</si>
  <si>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</si>
  <si>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</si>
  <si>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</si>
  <si>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</si>
  <si>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</si>
  <si>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</si>
  <si>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</si>
  <si>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</si>
  <si>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</si>
  <si>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</si>
  <si>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</si>
  <si>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</si>
  <si>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</si>
  <si>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</si>
  <si>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</si>
  <si>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</si>
  <si>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</si>
  <si>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</si>
  <si>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</si>
  <si>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</si>
  <si>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</si>
  <si>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</si>
  <si>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</si>
  <si>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</si>
  <si>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</si>
  <si>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</si>
  <si>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</si>
  <si>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</si>
  <si>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</si>
  <si>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</si>
  <si>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</si>
  <si>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</si>
  <si>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</si>
  <si>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</si>
  <si>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</si>
  <si>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</si>
  <si>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</si>
  <si>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</si>
  <si>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</si>
  <si>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</si>
  <si>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</si>
  <si>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</si>
  <si>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</si>
  <si>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</si>
  <si>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</si>
  <si>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</si>
  <si>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</si>
  <si>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</si>
  <si>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</si>
  <si>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</si>
  <si>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</si>
  <si>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</si>
  <si>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</si>
  <si>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</si>
  <si>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</si>
  <si>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</si>
  <si>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</si>
  <si>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</si>
  <si>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</si>
  <si>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</si>
  <si>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</si>
  <si>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</si>
  <si>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</si>
  <si>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</si>
  <si>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</si>
  <si>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</si>
  <si>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</si>
  <si>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</si>
  <si>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</si>
  <si>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</si>
  <si>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</si>
  <si>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</si>
  <si>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</si>
  <si>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</si>
  <si>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</si>
  <si>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</si>
  <si>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</si>
  <si>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</si>
  <si>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</si>
  <si>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</si>
  <si>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</si>
  <si>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</si>
  <si>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</si>
  <si>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</si>
  <si>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</si>
  <si>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</si>
  <si>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</si>
  <si>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</si>
  <si>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</si>
  <si>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</si>
  <si>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</si>
  <si>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</si>
  <si>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</si>
  <si>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</si>
  <si>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</si>
  <si>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</si>
  <si>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</si>
  <si>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</si>
  <si>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</si>
  <si>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</si>
  <si>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</si>
  <si>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</si>
  <si>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</si>
  <si>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</si>
  <si>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</si>
  <si>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</si>
  <si>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</si>
  <si>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</si>
  <si>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</si>
  <si>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</si>
  <si>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</si>
  <si>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</si>
  <si>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</si>
  <si>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</si>
  <si>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</si>
  <si>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</si>
  <si>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</si>
  <si>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</si>
  <si>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</si>
  <si>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</si>
  <si>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</si>
  <si>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</si>
  <si>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</si>
  <si>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</si>
  <si>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</si>
  <si>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</si>
  <si>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</si>
  <si>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</si>
  <si>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</si>
  <si>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</si>
  <si>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</si>
  <si>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</si>
  <si>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</si>
  <si>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</si>
  <si>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</si>
  <si>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</si>
  <si>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</si>
  <si>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</si>
  <si>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</si>
  <si>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</si>
  <si>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</si>
  <si>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</si>
  <si>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</si>
  <si>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</si>
  <si>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</si>
  <si>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</si>
  <si>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</si>
  <si>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</si>
  <si>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</si>
  <si>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</si>
  <si>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</si>
  <si>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</si>
  <si>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</si>
  <si>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</si>
  <si>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</si>
  <si>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</si>
  <si>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</si>
  <si>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</si>
  <si>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</si>
  <si>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</si>
  <si>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</si>
  <si>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</si>
  <si>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</si>
  <si>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</si>
  <si>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</si>
  <si>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</si>
  <si>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</si>
  <si>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</si>
  <si>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</si>
  <si>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</si>
  <si>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</si>
  <si>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</si>
  <si>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</si>
  <si>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</si>
  <si>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</si>
  <si>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</si>
  <si>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</si>
  <si>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</si>
  <si>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</si>
  <si>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</si>
  <si>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</si>
  <si>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</si>
  <si>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</si>
  <si>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</si>
  <si>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</si>
  <si>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</si>
  <si>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</si>
  <si>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</si>
  <si>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</si>
  <si>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</si>
  <si>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</si>
  <si>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</si>
  <si>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</si>
  <si>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</si>
  <si>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</si>
  <si>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</si>
  <si>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</si>
  <si>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</si>
  <si>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</si>
  <si>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</si>
  <si>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</si>
  <si>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</si>
  <si>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</si>
  <si>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</si>
  <si>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</si>
  <si>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</si>
  <si>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</si>
  <si>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</si>
  <si>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</si>
  <si>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</si>
  <si>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</si>
  <si>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</si>
  <si>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</si>
  <si>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</si>
  <si>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</si>
  <si>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</si>
  <si>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</si>
  <si>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</si>
  <si>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</si>
  <si>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</si>
  <si>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</si>
  <si>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</si>
  <si>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</si>
  <si>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</si>
  <si>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</si>
  <si>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</si>
  <si>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</si>
  <si>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</si>
  <si>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</si>
  <si>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</si>
  <si>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</si>
  <si>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</si>
  <si>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</si>
  <si>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</si>
  <si>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</si>
  <si>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</si>
  <si>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</si>
  <si>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</si>
  <si>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</si>
  <si>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</si>
  <si>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</si>
  <si>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</si>
  <si>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</si>
  <si>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</si>
  <si>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</si>
  <si>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</si>
  <si>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</si>
  <si>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</si>
  <si>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</si>
  <si>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</si>
  <si>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</si>
  <si>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</si>
  <si>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</si>
  <si>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</si>
  <si>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</si>
  <si>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</si>
  <si>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</si>
  <si>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</si>
  <si>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</si>
  <si>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</si>
  <si>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</si>
  <si>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</si>
  <si>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</si>
  <si>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</si>
  <si>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</si>
  <si>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</si>
  <si>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</si>
  <si>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</si>
  <si>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</si>
  <si>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</si>
  <si>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</si>
  <si>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</si>
  <si>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</si>
  <si>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</si>
  <si>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</si>
  <si>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</si>
  <si>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</si>
  <si>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</si>
  <si>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</si>
  <si>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</si>
  <si>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</si>
  <si>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</si>
  <si>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</si>
  <si>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</si>
  <si>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</si>
  <si>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</si>
  <si>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</si>
  <si>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</si>
  <si>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</si>
  <si>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</si>
  <si>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</si>
  <si>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</si>
  <si>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</si>
  <si>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</si>
  <si>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</si>
  <si>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</si>
  <si>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</si>
  <si>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</si>
  <si>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</si>
  <si>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</si>
  <si>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</si>
  <si>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</si>
  <si>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</si>
  <si>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</si>
  <si>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</si>
  <si>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</si>
  <si>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</si>
  <si>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</si>
  <si>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</si>
  <si>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</si>
  <si>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</si>
  <si>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</si>
  <si>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</si>
  <si>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</si>
  <si>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</si>
  <si>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</si>
  <si>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</si>
  <si>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</si>
  <si>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</si>
  <si>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</si>
  <si>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</si>
  <si>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</si>
  <si>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</si>
  <si>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</si>
  <si>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</si>
  <si>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</si>
  <si>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</si>
  <si>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</si>
  <si>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</si>
  <si>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</si>
  <si>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</si>
  <si>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</si>
  <si>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</si>
  <si>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</si>
  <si>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</si>
  <si>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</si>
  <si>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</si>
  <si>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</si>
  <si>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</si>
  <si>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</si>
  <si>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</si>
  <si>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</si>
  <si>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</si>
  <si>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</si>
  <si>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</si>
  <si>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</si>
  <si>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</si>
  <si>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</si>
  <si>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</si>
  <si>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</si>
  <si>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</si>
  <si>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</si>
  <si>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</si>
  <si>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</si>
  <si>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</si>
  <si>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</si>
  <si>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</si>
  <si>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</si>
  <si>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</si>
  <si>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</si>
  <si>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</si>
  <si>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</si>
  <si>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</si>
  <si>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</si>
  <si>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</si>
  <si>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</si>
  <si>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</si>
  <si>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</si>
  <si>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</si>
  <si>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</si>
  <si>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</si>
  <si>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</si>
  <si>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</si>
  <si>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</si>
  <si>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</si>
  <si>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</si>
  <si>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</si>
  <si>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</si>
  <si>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</si>
  <si>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</si>
  <si>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</si>
  <si>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</si>
  <si>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</si>
  <si>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</si>
  <si>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</si>
  <si>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</si>
  <si>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</si>
  <si>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</si>
  <si>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</si>
  <si>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</si>
  <si>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</si>
  <si>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</si>
  <si>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</si>
  <si>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</si>
  <si>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</si>
  <si>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</si>
  <si>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</si>
  <si>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</si>
  <si>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</si>
  <si>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</si>
  <si>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</si>
  <si>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</si>
  <si>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</si>
  <si>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</si>
  <si>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</si>
  <si>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</si>
  <si>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</si>
  <si>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</si>
  <si>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</si>
  <si>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</si>
  <si>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</si>
  <si>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</si>
  <si>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</si>
  <si>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</si>
  <si>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</si>
  <si>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</si>
  <si>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</si>
  <si>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</si>
  <si>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</si>
  <si>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</si>
  <si>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</si>
  <si>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</si>
  <si>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</si>
  <si>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</si>
  <si>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</si>
  <si>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</si>
  <si>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</si>
  <si>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</si>
  <si>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</si>
  <si>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</si>
  <si>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</si>
  <si>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</si>
  <si>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</si>
  <si>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</si>
  <si>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</si>
  <si>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</si>
  <si>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</si>
  <si>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</si>
  <si>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</si>
  <si>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</si>
  <si>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</si>
  <si>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</si>
  <si>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</si>
  <si>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</si>
  <si>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</si>
  <si>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</si>
  <si>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</si>
  <si>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</si>
  <si>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</si>
  <si>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</si>
  <si>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</si>
  <si>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</si>
  <si>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</si>
  <si>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</si>
  <si>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</si>
  <si>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</si>
  <si>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</si>
  <si>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</si>
  <si>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</si>
  <si>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</si>
  <si>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</si>
  <si>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</si>
  <si>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</si>
  <si>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</si>
  <si>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</si>
  <si>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</si>
  <si>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</si>
  <si>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</si>
  <si>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</si>
  <si>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</si>
  <si>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</si>
  <si>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</si>
  <si>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</si>
  <si>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</si>
  <si>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</si>
  <si>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</si>
  <si>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</si>
  <si>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</si>
  <si>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</si>
  <si>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</si>
  <si>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</si>
  <si>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</si>
  <si>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</si>
  <si>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</si>
  <si>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</si>
  <si>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</si>
  <si>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</si>
  <si>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</si>
  <si>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</si>
  <si>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</si>
  <si>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</si>
  <si>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</si>
  <si>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</si>
  <si>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</si>
  <si>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</si>
  <si>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</si>
  <si>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</si>
  <si>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</si>
  <si>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</si>
  <si>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</si>
  <si>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</si>
  <si>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</si>
  <si>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</si>
  <si>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</si>
  <si>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</si>
  <si>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</si>
  <si>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</si>
  <si>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</si>
  <si>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</si>
  <si>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</si>
  <si>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</si>
  <si>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</si>
  <si>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</si>
  <si>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</si>
  <si>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</si>
  <si>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</si>
  <si>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</si>
  <si>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</si>
  <si>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</si>
  <si>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</si>
  <si>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</si>
  <si>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</si>
  <si>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</si>
  <si>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</si>
  <si>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</si>
  <si>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</si>
  <si>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</si>
  <si>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</si>
  <si>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</si>
  <si>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</si>
  <si>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</si>
  <si>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</si>
  <si>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</si>
  <si>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</si>
  <si>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</si>
  <si>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</si>
  <si>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</si>
  <si>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</si>
  <si>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</si>
  <si>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</si>
  <si>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</si>
  <si>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</si>
  <si>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</si>
  <si>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</si>
  <si>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</si>
  <si>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</si>
  <si>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</si>
  <si>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</si>
  <si>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</si>
  <si>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</si>
  <si>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</si>
  <si>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</si>
  <si>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</si>
  <si>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</si>
  <si>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</si>
  <si>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</si>
  <si>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</si>
  <si>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</si>
  <si>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</si>
  <si>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</si>
  <si>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</si>
  <si>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</si>
  <si>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</si>
  <si>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</si>
  <si>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</si>
  <si>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</si>
  <si>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</si>
  <si>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</si>
  <si>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</si>
  <si>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</si>
  <si>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</si>
  <si>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</si>
  <si>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</si>
  <si>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</si>
  <si>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</si>
  <si>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</si>
  <si>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</si>
  <si>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</si>
  <si>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</si>
  <si>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</si>
  <si>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</si>
  <si>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</si>
  <si>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</si>
  <si>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</si>
  <si>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</si>
  <si>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</si>
  <si>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</si>
  <si>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</si>
  <si>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</si>
  <si>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</si>
  <si>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</si>
  <si>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</si>
  <si>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</si>
  <si>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</si>
  <si>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</si>
  <si>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</si>
  <si>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</si>
  <si>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</si>
  <si>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</si>
  <si>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</si>
  <si>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</si>
  <si>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</si>
  <si>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</si>
  <si>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</si>
  <si>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</si>
  <si>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</si>
  <si>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</si>
  <si>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</si>
  <si>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</si>
  <si>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</si>
  <si>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</si>
  <si>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</si>
  <si>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</si>
  <si>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</si>
  <si>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</si>
  <si>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</si>
  <si>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</si>
  <si>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</si>
  <si>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</si>
  <si>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</si>
  <si>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</si>
  <si>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</si>
  <si>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</si>
  <si>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</si>
  <si>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</si>
  <si>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</si>
  <si>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</si>
  <si>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</si>
  <si>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</si>
  <si>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</si>
  <si>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</si>
  <si>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</si>
  <si>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</si>
  <si>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</si>
  <si>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</si>
  <si>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</si>
  <si>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</si>
  <si>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</si>
  <si>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</si>
  <si>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</si>
  <si>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</si>
  <si>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</si>
  <si>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</si>
  <si>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</si>
  <si>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</si>
  <si>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</si>
  <si>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</si>
  <si>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</si>
  <si>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</si>
  <si>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</si>
  <si>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</si>
  <si>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</si>
  <si>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</si>
  <si>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</si>
  <si>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</si>
  <si>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</si>
  <si>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</si>
  <si>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</si>
  <si>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</si>
  <si>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</si>
  <si>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</si>
  <si>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</si>
  <si>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</si>
  <si>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</si>
  <si>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</si>
  <si>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</si>
  <si>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</si>
  <si>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</si>
  <si>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</si>
  <si>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</si>
  <si>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</si>
  <si>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</si>
  <si>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</si>
  <si>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</si>
  <si>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</si>
  <si>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</si>
  <si>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</si>
  <si>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</si>
  <si>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</si>
  <si>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</si>
  <si>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</si>
  <si>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</si>
  <si>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</si>
  <si>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</si>
  <si>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</si>
  <si>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</si>
  <si>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</si>
  <si>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</si>
  <si>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</si>
  <si>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</si>
  <si>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</si>
  <si>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</si>
  <si>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</si>
  <si>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</si>
  <si>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</si>
  <si>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</si>
  <si>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</si>
  <si>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</si>
  <si>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</si>
  <si>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</si>
  <si>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</si>
  <si>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</si>
  <si>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</si>
  <si>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</si>
  <si>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</si>
  <si>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</si>
  <si>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</si>
  <si>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</si>
  <si>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</si>
  <si>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</si>
  <si>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</si>
  <si>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</si>
  <si>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</si>
  <si>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</si>
  <si>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</si>
  <si>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</si>
  <si>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</si>
  <si>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</si>
  <si>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</si>
  <si>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</si>
  <si>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</si>
  <si>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</si>
  <si>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</si>
  <si>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</si>
  <si>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</si>
  <si>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</si>
  <si>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</si>
  <si>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</si>
  <si>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</si>
  <si>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</si>
  <si>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</si>
  <si>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</si>
  <si>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</si>
  <si>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</si>
  <si>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</si>
  <si>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</si>
  <si>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</si>
  <si>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</si>
  <si>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</si>
  <si>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</si>
  <si>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</si>
  <si>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</si>
  <si>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</si>
  <si>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</si>
  <si>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</si>
  <si>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</si>
  <si>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</si>
  <si>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</si>
  <si>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</si>
  <si>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</si>
  <si>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</si>
  <si>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</si>
  <si>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</si>
  <si>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</si>
  <si>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</si>
  <si>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</si>
  <si>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</si>
  <si>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</si>
  <si>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</si>
  <si>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</si>
  <si>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</si>
  <si>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</si>
  <si>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</si>
  <si>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</si>
  <si>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</si>
  <si>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</si>
  <si>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</si>
  <si>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</si>
  <si>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</si>
  <si>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</si>
  <si>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</si>
  <si>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</si>
  <si>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</si>
  <si>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</si>
  <si>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</si>
  <si>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</si>
  <si>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</si>
  <si>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</si>
  <si>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</si>
  <si>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</si>
  <si>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</si>
  <si>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</si>
  <si>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</si>
  <si>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</si>
  <si>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</si>
  <si>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</si>
  <si>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</si>
  <si>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</si>
  <si>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</si>
  <si>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</si>
  <si>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</si>
  <si>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</si>
  <si>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</si>
  <si>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</si>
  <si>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</si>
  <si>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</si>
  <si>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</si>
  <si>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</si>
  <si>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</si>
  <si>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</si>
  <si>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</si>
  <si>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</si>
  <si>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</si>
  <si>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</si>
  <si>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</si>
  <si>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</si>
  <si>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</si>
  <si>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</si>
  <si>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</si>
  <si>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</si>
  <si>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</si>
  <si>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</si>
  <si>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</si>
  <si>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</si>
  <si>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</si>
  <si>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</si>
  <si>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</si>
  <si>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</si>
  <si>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</si>
  <si>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</si>
  <si>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</si>
  <si>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</si>
  <si>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</si>
  <si>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</si>
  <si>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</si>
  <si>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</si>
  <si>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</si>
  <si>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</si>
  <si>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</si>
  <si>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</si>
  <si>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</si>
  <si>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</si>
  <si>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</si>
  <si>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</si>
  <si>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</si>
  <si>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</si>
  <si>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</si>
  <si>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</si>
  <si>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</si>
  <si>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</si>
  <si>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</si>
  <si>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</si>
  <si>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</si>
  <si>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</si>
  <si>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</si>
  <si>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</si>
  <si>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</si>
  <si>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</si>
  <si>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</si>
  <si>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</si>
  <si>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</si>
  <si>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</si>
  <si>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</si>
  <si>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</si>
  <si>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</si>
  <si>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</si>
  <si>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</si>
  <si>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</si>
  <si>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</si>
  <si>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</si>
  <si>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</si>
  <si>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</si>
  <si>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</si>
  <si>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</si>
  <si>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</si>
  <si>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</si>
  <si>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</si>
  <si>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</si>
  <si>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</si>
  <si>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</si>
  <si>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</si>
  <si>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</si>
  <si>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</si>
  <si>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</si>
  <si>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</si>
  <si>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</si>
  <si>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</si>
  <si>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</si>
  <si>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</si>
  <si>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</si>
  <si>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</si>
  <si>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</si>
  <si>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</si>
  <si>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</si>
  <si>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</si>
  <si>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</si>
  <si>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</si>
  <si>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</si>
  <si>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</si>
  <si>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</si>
  <si>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</si>
  <si>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</si>
  <si>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</si>
  <si>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</si>
  <si>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</si>
  <si>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</si>
  <si>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</si>
  <si>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</si>
  <si>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</si>
  <si>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</si>
  <si>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</si>
  <si>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</si>
  <si>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</si>
  <si>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</si>
  <si>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</si>
  <si>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</si>
  <si>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</si>
  <si>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</si>
  <si>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</si>
  <si>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</si>
  <si>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</si>
  <si>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</si>
  <si>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</si>
  <si>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</si>
  <si>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</si>
  <si>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</si>
  <si>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</si>
  <si>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</si>
  <si>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</si>
  <si>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</si>
  <si>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</si>
  <si>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</si>
  <si>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</si>
  <si>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</si>
  <si>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</si>
  <si>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</si>
  <si>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</si>
  <si>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</si>
  <si>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</si>
  <si>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</si>
  <si>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</si>
  <si>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</si>
  <si>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</si>
  <si>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</si>
  <si>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</si>
  <si>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</si>
  <si>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</si>
  <si>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</si>
  <si>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</si>
  <si>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</si>
  <si>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</si>
  <si>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</si>
  <si>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</si>
  <si>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</si>
  <si>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</si>
  <si>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</si>
  <si>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</si>
  <si>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</si>
  <si>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</si>
  <si>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</si>
  <si>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</si>
  <si>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</si>
  <si>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</si>
  <si>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</si>
  <si>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</si>
  <si>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</si>
  <si>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</si>
  <si>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</si>
  <si>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</si>
  <si>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</si>
  <si>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</si>
  <si>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</si>
  <si>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</si>
  <si>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</si>
  <si>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</si>
  <si>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</si>
  <si>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</si>
  <si>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</si>
  <si>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</si>
  <si>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</si>
  <si>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Y ALCANTARILLADO DE COMONFORT,GTO.</t>
  </si>
  <si>
    <t>Al 31 de diciembre de 2017 y al 30 de marzo de 2018 (b)</t>
  </si>
  <si>
    <t>Del 1 de enero al 30 de marzo de 2018 (b)</t>
  </si>
  <si>
    <t xml:space="preserve">       31120-8101  DIRECCION EFICIENTE</t>
  </si>
  <si>
    <t xml:space="preserve">       31120-8102  CONTABILIDAD GENERAL</t>
  </si>
  <si>
    <t xml:space="preserve">       31120-8103  COMPRAS EFECTIVAS</t>
  </si>
  <si>
    <t xml:space="preserve">       31120-8104  CONTROL DE ALMACEN</t>
  </si>
  <si>
    <t xml:space="preserve">       31120-8105  SISTEMAS COMPUTACION</t>
  </si>
  <si>
    <t xml:space="preserve">       31120-8106  CONCIENCIA DEL CUIDA</t>
  </si>
  <si>
    <t xml:space="preserve">       31120-8107  INGRESOS Y CARTERA VENCIDA</t>
  </si>
  <si>
    <t xml:space="preserve">       31120-8108  ENTREGA DE AGUA EN PIPAS</t>
  </si>
  <si>
    <t xml:space="preserve">       31120-8109  AGUA APTA PARA CONSU</t>
  </si>
  <si>
    <t xml:space="preserve">       31120-8110  POZOS FUNCIONANDO</t>
  </si>
  <si>
    <t xml:space="preserve">       31120-8111  MANTENIMIENTO A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</si>
</sst>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44" fontId="15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6" fillId="0" borderId="13" xfId="1" applyNumberFormat="1" applyFont="1" applyBorder="1" applyAlignment="1">
      <alignment vertical="center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0" fillId="0" borderId="13" xfId="0" applyNumberFormat="1" applyFont="1" applyFill="1" applyBorder="1" applyAlignment="1" applyProtection="1">
      <alignment vertical="center"/>
      <protection locked="0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1" fillId="0" borderId="13" xfId="0" applyNumberFormat="1" applyFont="1" applyFill="1" applyBorder="1" applyProtection="1">
      <protection locked="0"/>
    </xf>
    <xf numFmtId="4" fontId="0" fillId="0" borderId="12" xfId="0" applyNumberFormat="1" applyFill="1" applyBorder="1" applyAlignment="1" applyProtection="1">
      <alignment vertical="center"/>
      <protection locked="0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4" fontId="0" fillId="0" borderId="13" xfId="0" applyNumberFormat="1" applyFill="1" applyBorder="1" applyAlignment="1" applyProtection="1">
      <alignment vertical="center"/>
      <protection locked="0"/>
    </xf>
    <xf numFmtId="4" fontId="17" fillId="0" borderId="13" xfId="0" applyNumberFormat="1" applyFont="1" applyFill="1" applyBorder="1" applyProtection="1">
      <protection locked="0"/>
    </xf>
    <xf numFmtId="4" fontId="16" fillId="0" borderId="13" xfId="1" applyNumberFormat="1" applyFont="1" applyBorder="1" applyAlignment="1">
      <alignment vertical="center"/>
    </xf>
    <xf numFmtId="4" fontId="16" fillId="0" borderId="13" xfId="1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4">
    <cellStyle name="Moned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5" t="s">
        <v>829</v>
      </c>
      <c r="B1" s="166"/>
      <c r="C1" s="166"/>
      <c r="D1" s="166"/>
      <c r="E1" s="167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8" t="s">
        <v>3302</v>
      </c>
      <c r="D3" s="168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B73" sqref="B7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81" t="s">
        <v>542</v>
      </c>
      <c r="B1" s="181"/>
      <c r="C1" s="181"/>
      <c r="D1" s="181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1"/>
    </row>
    <row r="3" spans="1:11" ht="14.25" x14ac:dyDescent="0.45">
      <c r="A3" s="172" t="s">
        <v>166</v>
      </c>
      <c r="B3" s="173"/>
      <c r="C3" s="173"/>
      <c r="D3" s="174"/>
    </row>
    <row r="4" spans="1:11" ht="14.25" x14ac:dyDescent="0.45">
      <c r="A4" s="175" t="str">
        <f>TRIMESTRE</f>
        <v>Del 1 de enero al 30 de marzo de 2018 (b)</v>
      </c>
      <c r="B4" s="176"/>
      <c r="C4" s="176"/>
      <c r="D4" s="177"/>
    </row>
    <row r="5" spans="1:11" ht="14.25" x14ac:dyDescent="0.45">
      <c r="A5" s="178" t="s">
        <v>118</v>
      </c>
      <c r="B5" s="179"/>
      <c r="C5" s="179"/>
      <c r="D5" s="180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157">
        <f>SUM(B9:B11)</f>
        <v>21850909.850000001</v>
      </c>
      <c r="C8" s="157">
        <f>SUM(C9:C11)</f>
        <v>12154592.07</v>
      </c>
      <c r="D8" s="157">
        <f>SUM(D9:D11)</f>
        <v>12154592.07</v>
      </c>
    </row>
    <row r="9" spans="1:11" x14ac:dyDescent="0.25">
      <c r="A9" s="53" t="s">
        <v>169</v>
      </c>
      <c r="B9" s="159">
        <v>21850909.850000001</v>
      </c>
      <c r="C9" s="159">
        <v>12154592.07</v>
      </c>
      <c r="D9" s="159">
        <v>12154592.07</v>
      </c>
    </row>
    <row r="10" spans="1:11" ht="14.25" customHeight="1" x14ac:dyDescent="0.25">
      <c r="A10" s="53" t="s">
        <v>170</v>
      </c>
      <c r="B10" s="159">
        <v>0</v>
      </c>
      <c r="C10" s="159">
        <v>0</v>
      </c>
      <c r="D10" s="159">
        <v>0</v>
      </c>
    </row>
    <row r="11" spans="1:11" ht="14.25" customHeight="1" x14ac:dyDescent="0.25">
      <c r="A11" s="53" t="s">
        <v>171</v>
      </c>
      <c r="B11" s="159"/>
      <c r="C11" s="159"/>
      <c r="D11" s="159"/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157">
        <f>B14+B15</f>
        <v>21850909.850000001</v>
      </c>
      <c r="C13" s="157">
        <f>C14+C15</f>
        <v>4411515.08</v>
      </c>
      <c r="D13" s="157">
        <f>D14+D15</f>
        <v>4411515.08</v>
      </c>
    </row>
    <row r="14" spans="1:11" x14ac:dyDescent="0.25">
      <c r="A14" s="53" t="s">
        <v>172</v>
      </c>
      <c r="B14" s="160">
        <v>21850909.850000001</v>
      </c>
      <c r="C14" s="160">
        <v>4411515.08</v>
      </c>
      <c r="D14" s="160">
        <v>4411515.08</v>
      </c>
    </row>
    <row r="15" spans="1:11" x14ac:dyDescent="0.25">
      <c r="A15" s="53" t="s">
        <v>173</v>
      </c>
      <c r="B15" s="160">
        <v>0</v>
      </c>
      <c r="C15" s="160">
        <v>0</v>
      </c>
      <c r="D15" s="160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0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157">
        <f>C8-C13+C17</f>
        <v>7743076.9900000002</v>
      </c>
      <c r="D21" s="157">
        <f>D8-D13+D17</f>
        <v>7743076.9900000002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157">
        <f>C21-C11</f>
        <v>7743076.9900000002</v>
      </c>
      <c r="D23" s="157">
        <f>D21-D11</f>
        <v>7743076.9900000002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157">
        <f>C23-C17</f>
        <v>7743076.9900000002</v>
      </c>
      <c r="D25" s="157">
        <f>D23-D17</f>
        <v>7743076.9900000002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1">C30+C31</f>
        <v>0</v>
      </c>
      <c r="D29" s="61">
        <f t="shared" si="1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149">
        <f>C25+C29</f>
        <v>7743076.9900000002</v>
      </c>
      <c r="D33" s="149">
        <f>D25+D29</f>
        <v>7743076.9900000002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2">C38+C39</f>
        <v>0</v>
      </c>
      <c r="D37" s="61">
        <f t="shared" si="2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3">C41+C42</f>
        <v>0</v>
      </c>
      <c r="D40" s="61">
        <f t="shared" si="3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4">C37-C40</f>
        <v>0</v>
      </c>
      <c r="D44" s="61">
        <f t="shared" si="4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58">
        <f>B9</f>
        <v>21850909.850000001</v>
      </c>
      <c r="C48" s="158">
        <f>C9</f>
        <v>12154592.07</v>
      </c>
      <c r="D48" s="158">
        <f>D9</f>
        <v>12154592.07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5">C50-C51</f>
        <v>0</v>
      </c>
      <c r="D49" s="61">
        <f t="shared" si="5"/>
        <v>0</v>
      </c>
    </row>
    <row r="50" spans="1:4" x14ac:dyDescent="0.25">
      <c r="A50" s="127" t="s">
        <v>192</v>
      </c>
      <c r="B50" s="60"/>
      <c r="C50" s="60"/>
      <c r="D50" s="60"/>
    </row>
    <row r="51" spans="1:4" x14ac:dyDescent="0.25">
      <c r="A51" s="127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61">
        <f>B14</f>
        <v>21850909.850000001</v>
      </c>
      <c r="C53" s="161">
        <f>C14</f>
        <v>4411515.08</v>
      </c>
      <c r="D53" s="161">
        <f>D14</f>
        <v>4411515.08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6">C18</f>
        <v>0</v>
      </c>
      <c r="D55" s="60">
        <f t="shared" si="6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149">
        <f>C48+C49-C53+C55</f>
        <v>7743076.9900000002</v>
      </c>
      <c r="D57" s="149">
        <f>D48+D49-D53+D55</f>
        <v>7743076.9900000002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149">
        <f>C57-C49</f>
        <v>7743076.9900000002</v>
      </c>
      <c r="D59" s="149">
        <f>D57-D49</f>
        <v>7743076.9900000002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2">
        <f>B10</f>
        <v>0</v>
      </c>
      <c r="C63" s="122">
        <f t="shared" ref="C63:D63" si="7">C10</f>
        <v>0</v>
      </c>
      <c r="D63" s="122">
        <f t="shared" si="7"/>
        <v>0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8">C65-C66</f>
        <v>0</v>
      </c>
      <c r="D64" s="40">
        <f t="shared" si="8"/>
        <v>0</v>
      </c>
    </row>
    <row r="65" spans="1:4" x14ac:dyDescent="0.25">
      <c r="A65" s="127" t="s">
        <v>193</v>
      </c>
      <c r="B65" s="23"/>
      <c r="C65" s="23"/>
      <c r="D65" s="23"/>
    </row>
    <row r="66" spans="1:4" x14ac:dyDescent="0.25">
      <c r="A66" s="127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9">C15</f>
        <v>0</v>
      </c>
      <c r="D68" s="23">
        <f t="shared" si="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10">C19</f>
        <v>0</v>
      </c>
      <c r="D70" s="23">
        <f t="shared" si="1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11">C63+C64-C68+C70</f>
        <v>0</v>
      </c>
      <c r="D72" s="40">
        <f t="shared" si="1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1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21850909.850000001</v>
      </c>
      <c r="Q2" s="18">
        <f>'Formato 4'!C8</f>
        <v>12154592.07</v>
      </c>
      <c r="R2" s="18">
        <f>'Formato 4'!D8</f>
        <v>12154592.07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21850909.850000001</v>
      </c>
      <c r="Q3" s="18">
        <f>'Formato 4'!C9</f>
        <v>12154592.07</v>
      </c>
      <c r="R3" s="18">
        <f>'Formato 4'!D9</f>
        <v>12154592.07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21850909.850000001</v>
      </c>
      <c r="Q6" s="18">
        <f>'Formato 4'!C13</f>
        <v>4411515.08</v>
      </c>
      <c r="R6" s="18">
        <f>'Formato 4'!D13</f>
        <v>4411515.08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21850909.850000001</v>
      </c>
      <c r="Q7" s="18">
        <f>'Formato 4'!C14</f>
        <v>4411515.08</v>
      </c>
      <c r="R7" s="18">
        <f>'Formato 4'!D14</f>
        <v>4411515.08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7743076.9900000002</v>
      </c>
      <c r="R12" s="18">
        <f>'Formato 4'!D21</f>
        <v>7743076.9900000002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7743076.9900000002</v>
      </c>
      <c r="R13" s="18">
        <f>'Formato 4'!D23</f>
        <v>7743076.9900000002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7743076.9900000002</v>
      </c>
      <c r="R14" s="18">
        <f>'Formato 4'!D25</f>
        <v>7743076.9900000002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7743076.9900000002</v>
      </c>
      <c r="R18">
        <f>'Formato 4'!D33</f>
        <v>7743076.9900000002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21850909.850000001</v>
      </c>
      <c r="Q26">
        <f>'Formato 4'!C48</f>
        <v>12154592.07</v>
      </c>
      <c r="R26">
        <f>'Formato 4'!D48</f>
        <v>12154592.07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21850909.850000001</v>
      </c>
      <c r="Q30">
        <f>'Formato 4'!C53</f>
        <v>4411515.08</v>
      </c>
      <c r="R30">
        <f>'Formato 4'!D53</f>
        <v>4411515.08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16" zoomScale="85" zoomScaleNormal="85" workbookViewId="0">
      <selection activeCell="E34" sqref="E34:E3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7" t="s">
        <v>206</v>
      </c>
      <c r="B1" s="187"/>
      <c r="C1" s="187"/>
      <c r="D1" s="187"/>
      <c r="E1" s="187"/>
      <c r="F1" s="187"/>
      <c r="G1" s="187"/>
    </row>
    <row r="2" spans="1:8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1"/>
    </row>
    <row r="3" spans="1:8" x14ac:dyDescent="0.25">
      <c r="A3" s="172" t="s">
        <v>207</v>
      </c>
      <c r="B3" s="173"/>
      <c r="C3" s="173"/>
      <c r="D3" s="173"/>
      <c r="E3" s="173"/>
      <c r="F3" s="173"/>
      <c r="G3" s="174"/>
    </row>
    <row r="4" spans="1:8" ht="14.25" x14ac:dyDescent="0.45">
      <c r="A4" s="175" t="str">
        <f>TRIMESTRE</f>
        <v>Del 1 de enero al 30 de marzo de 2018 (b)</v>
      </c>
      <c r="B4" s="176"/>
      <c r="C4" s="176"/>
      <c r="D4" s="176"/>
      <c r="E4" s="176"/>
      <c r="F4" s="176"/>
      <c r="G4" s="177"/>
    </row>
    <row r="5" spans="1:8" ht="14.25" x14ac:dyDescent="0.45">
      <c r="A5" s="178" t="s">
        <v>118</v>
      </c>
      <c r="B5" s="179"/>
      <c r="C5" s="179"/>
      <c r="D5" s="179"/>
      <c r="E5" s="179"/>
      <c r="F5" s="179"/>
      <c r="G5" s="180"/>
    </row>
    <row r="6" spans="1:8" x14ac:dyDescent="0.25">
      <c r="A6" s="184" t="s">
        <v>214</v>
      </c>
      <c r="B6" s="186" t="s">
        <v>208</v>
      </c>
      <c r="C6" s="186"/>
      <c r="D6" s="186"/>
      <c r="E6" s="186"/>
      <c r="F6" s="186"/>
      <c r="G6" s="186" t="s">
        <v>209</v>
      </c>
    </row>
    <row r="7" spans="1:8" ht="30" x14ac:dyDescent="0.25">
      <c r="A7" s="185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6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25" customHeight="1" x14ac:dyDescent="0.25">
      <c r="A9" s="53" t="s">
        <v>216</v>
      </c>
      <c r="B9" s="163">
        <v>0</v>
      </c>
      <c r="C9" s="163">
        <v>0</v>
      </c>
      <c r="D9" s="163">
        <v>0</v>
      </c>
      <c r="E9" s="163">
        <v>0</v>
      </c>
      <c r="F9" s="163">
        <v>0</v>
      </c>
      <c r="G9" s="163">
        <v>0</v>
      </c>
      <c r="H9" s="8"/>
    </row>
    <row r="10" spans="1:8" ht="14.25" customHeight="1" x14ac:dyDescent="0.25">
      <c r="A10" s="53" t="s">
        <v>217</v>
      </c>
      <c r="B10" s="163">
        <v>0</v>
      </c>
      <c r="C10" s="163">
        <v>0</v>
      </c>
      <c r="D10" s="163">
        <v>0</v>
      </c>
      <c r="E10" s="163">
        <v>0</v>
      </c>
      <c r="F10" s="163">
        <v>0</v>
      </c>
      <c r="G10" s="163">
        <v>0</v>
      </c>
    </row>
    <row r="11" spans="1:8" ht="14.25" customHeight="1" x14ac:dyDescent="0.25">
      <c r="A11" s="53" t="s">
        <v>218</v>
      </c>
      <c r="B11" s="163">
        <v>0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</row>
    <row r="12" spans="1:8" ht="14.25" customHeight="1" x14ac:dyDescent="0.25">
      <c r="A12" s="53" t="s">
        <v>219</v>
      </c>
      <c r="B12" s="163">
        <v>20681483.469999999</v>
      </c>
      <c r="C12" s="163">
        <v>0</v>
      </c>
      <c r="D12" s="163">
        <v>20681483.469999999</v>
      </c>
      <c r="E12" s="163">
        <v>11729254.380000001</v>
      </c>
      <c r="F12" s="163">
        <v>11729254.380000001</v>
      </c>
      <c r="G12" s="163">
        <v>-8952229.089999998</v>
      </c>
    </row>
    <row r="13" spans="1:8" ht="14.25" customHeight="1" x14ac:dyDescent="0.25">
      <c r="A13" s="53" t="s">
        <v>220</v>
      </c>
      <c r="B13" s="163">
        <v>3272.5</v>
      </c>
      <c r="C13" s="163">
        <v>0</v>
      </c>
      <c r="D13" s="163">
        <v>3272.5</v>
      </c>
      <c r="E13" s="163">
        <v>4589.76</v>
      </c>
      <c r="F13" s="163">
        <v>4589.76</v>
      </c>
      <c r="G13" s="163">
        <v>1317.2600000000002</v>
      </c>
    </row>
    <row r="14" spans="1:8" ht="14.25" customHeight="1" x14ac:dyDescent="0.25">
      <c r="A14" s="53" t="s">
        <v>221</v>
      </c>
      <c r="B14" s="163">
        <v>11085.66</v>
      </c>
      <c r="C14" s="163">
        <v>0</v>
      </c>
      <c r="D14" s="163">
        <v>11085.66</v>
      </c>
      <c r="E14" s="163">
        <v>1466.02</v>
      </c>
      <c r="F14" s="163">
        <v>1466.02</v>
      </c>
      <c r="G14" s="163">
        <v>-9619.64</v>
      </c>
    </row>
    <row r="15" spans="1:8" ht="14.25" customHeight="1" x14ac:dyDescent="0.25">
      <c r="A15" s="53" t="s">
        <v>222</v>
      </c>
      <c r="B15" s="163">
        <v>540608.66</v>
      </c>
      <c r="C15" s="163">
        <v>0</v>
      </c>
      <c r="D15" s="163">
        <v>540608.66</v>
      </c>
      <c r="E15" s="163">
        <v>113729.91</v>
      </c>
      <c r="F15" s="163">
        <v>113729.91</v>
      </c>
      <c r="G15" s="163">
        <v>-426878.75</v>
      </c>
    </row>
    <row r="16" spans="1:8" ht="14.25" customHeight="1" x14ac:dyDescent="0.25">
      <c r="A16" s="10" t="s">
        <v>275</v>
      </c>
      <c r="B16" s="163">
        <v>0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</row>
    <row r="17" spans="1:7" ht="14.25" customHeight="1" x14ac:dyDescent="0.25">
      <c r="A17" s="63" t="s">
        <v>223</v>
      </c>
      <c r="B17" s="163">
        <v>0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</row>
    <row r="18" spans="1:7" ht="14.25" customHeight="1" x14ac:dyDescent="0.25">
      <c r="A18" s="63" t="s">
        <v>224</v>
      </c>
      <c r="B18" s="163"/>
      <c r="C18" s="163"/>
      <c r="D18" s="163">
        <v>0</v>
      </c>
      <c r="E18" s="163"/>
      <c r="F18" s="163"/>
      <c r="G18" s="163">
        <v>0</v>
      </c>
    </row>
    <row r="19" spans="1:7" x14ac:dyDescent="0.25">
      <c r="A19" s="63" t="s">
        <v>225</v>
      </c>
      <c r="B19" s="163"/>
      <c r="C19" s="163"/>
      <c r="D19" s="163">
        <v>0</v>
      </c>
      <c r="E19" s="163"/>
      <c r="F19" s="163"/>
      <c r="G19" s="163">
        <v>0</v>
      </c>
    </row>
    <row r="20" spans="1:7" x14ac:dyDescent="0.25">
      <c r="A20" s="63" t="s">
        <v>226</v>
      </c>
      <c r="B20" s="163"/>
      <c r="C20" s="163"/>
      <c r="D20" s="163">
        <v>0</v>
      </c>
      <c r="E20" s="163"/>
      <c r="F20" s="163"/>
      <c r="G20" s="163">
        <v>0</v>
      </c>
    </row>
    <row r="21" spans="1:7" x14ac:dyDescent="0.25">
      <c r="A21" s="63" t="s">
        <v>227</v>
      </c>
      <c r="B21" s="163"/>
      <c r="C21" s="163"/>
      <c r="D21" s="163">
        <v>0</v>
      </c>
      <c r="E21" s="163"/>
      <c r="F21" s="163"/>
      <c r="G21" s="163">
        <v>0</v>
      </c>
    </row>
    <row r="22" spans="1:7" x14ac:dyDescent="0.25">
      <c r="A22" s="63" t="s">
        <v>228</v>
      </c>
      <c r="B22" s="163"/>
      <c r="C22" s="163"/>
      <c r="D22" s="163">
        <v>0</v>
      </c>
      <c r="E22" s="163"/>
      <c r="F22" s="163"/>
      <c r="G22" s="163">
        <v>0</v>
      </c>
    </row>
    <row r="23" spans="1:7" x14ac:dyDescent="0.25">
      <c r="A23" s="63" t="s">
        <v>229</v>
      </c>
      <c r="B23" s="163"/>
      <c r="C23" s="163"/>
      <c r="D23" s="163">
        <v>0</v>
      </c>
      <c r="E23" s="163"/>
      <c r="F23" s="163"/>
      <c r="G23" s="163">
        <v>0</v>
      </c>
    </row>
    <row r="24" spans="1:7" x14ac:dyDescent="0.25">
      <c r="A24" s="63" t="s">
        <v>230</v>
      </c>
      <c r="B24" s="163"/>
      <c r="C24" s="163"/>
      <c r="D24" s="163">
        <v>0</v>
      </c>
      <c r="E24" s="163"/>
      <c r="F24" s="163"/>
      <c r="G24" s="163">
        <v>0</v>
      </c>
    </row>
    <row r="25" spans="1:7" x14ac:dyDescent="0.25">
      <c r="A25" s="63" t="s">
        <v>231</v>
      </c>
      <c r="B25" s="163"/>
      <c r="C25" s="163"/>
      <c r="D25" s="163">
        <v>0</v>
      </c>
      <c r="E25" s="163"/>
      <c r="F25" s="163"/>
      <c r="G25" s="163">
        <v>0</v>
      </c>
    </row>
    <row r="26" spans="1:7" ht="14.25" customHeight="1" x14ac:dyDescent="0.25">
      <c r="A26" s="63" t="s">
        <v>232</v>
      </c>
      <c r="B26" s="163"/>
      <c r="C26" s="163"/>
      <c r="D26" s="163">
        <v>0</v>
      </c>
      <c r="E26" s="163"/>
      <c r="F26" s="163"/>
      <c r="G26" s="163">
        <v>0</v>
      </c>
    </row>
    <row r="27" spans="1:7" x14ac:dyDescent="0.25">
      <c r="A27" s="63" t="s">
        <v>233</v>
      </c>
      <c r="B27" s="163"/>
      <c r="C27" s="163"/>
      <c r="D27" s="163">
        <v>0</v>
      </c>
      <c r="E27" s="163"/>
      <c r="F27" s="163"/>
      <c r="G27" s="163">
        <v>0</v>
      </c>
    </row>
    <row r="28" spans="1:7" x14ac:dyDescent="0.25">
      <c r="A28" s="53" t="s">
        <v>234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63" t="s">
        <v>235</v>
      </c>
      <c r="B29" s="163"/>
      <c r="C29" s="163"/>
      <c r="D29" s="163">
        <v>0</v>
      </c>
      <c r="E29" s="163"/>
      <c r="F29" s="163"/>
      <c r="G29" s="163">
        <v>0</v>
      </c>
    </row>
    <row r="30" spans="1:7" x14ac:dyDescent="0.25">
      <c r="A30" s="63" t="s">
        <v>236</v>
      </c>
      <c r="B30" s="163"/>
      <c r="C30" s="163"/>
      <c r="D30" s="163">
        <v>0</v>
      </c>
      <c r="E30" s="163"/>
      <c r="F30" s="163"/>
      <c r="G30" s="163">
        <v>0</v>
      </c>
    </row>
    <row r="31" spans="1:7" x14ac:dyDescent="0.25">
      <c r="A31" s="63" t="s">
        <v>237</v>
      </c>
      <c r="B31" s="163"/>
      <c r="C31" s="163"/>
      <c r="D31" s="163">
        <v>0</v>
      </c>
      <c r="E31" s="163"/>
      <c r="F31" s="163"/>
      <c r="G31" s="163">
        <v>0</v>
      </c>
    </row>
    <row r="32" spans="1:7" x14ac:dyDescent="0.25">
      <c r="A32" s="63" t="s">
        <v>238</v>
      </c>
      <c r="B32" s="163"/>
      <c r="C32" s="163"/>
      <c r="D32" s="163">
        <v>0</v>
      </c>
      <c r="E32" s="163"/>
      <c r="F32" s="163"/>
      <c r="G32" s="163">
        <v>0</v>
      </c>
    </row>
    <row r="33" spans="1:8" x14ac:dyDescent="0.25">
      <c r="A33" s="63" t="s">
        <v>239</v>
      </c>
      <c r="B33" s="163"/>
      <c r="C33" s="163"/>
      <c r="D33" s="163">
        <v>0</v>
      </c>
      <c r="E33" s="163"/>
      <c r="F33" s="163"/>
      <c r="G33" s="163">
        <v>0</v>
      </c>
    </row>
    <row r="34" spans="1:8" x14ac:dyDescent="0.25">
      <c r="A34" s="53" t="s">
        <v>240</v>
      </c>
      <c r="B34" s="163">
        <v>614459.56000000006</v>
      </c>
      <c r="C34" s="163">
        <v>0</v>
      </c>
      <c r="D34" s="163">
        <v>614459.56000000006</v>
      </c>
      <c r="E34" s="163">
        <v>305552</v>
      </c>
      <c r="F34" s="163">
        <v>305552</v>
      </c>
      <c r="G34" s="163">
        <v>-308907.56000000006</v>
      </c>
    </row>
    <row r="35" spans="1:8" x14ac:dyDescent="0.25">
      <c r="A35" s="53" t="s">
        <v>241</v>
      </c>
      <c r="B35" s="163">
        <v>0</v>
      </c>
      <c r="C35" s="163">
        <v>0</v>
      </c>
      <c r="D35" s="163">
        <v>0</v>
      </c>
      <c r="E35" s="163">
        <v>132671</v>
      </c>
      <c r="F35" s="163">
        <v>132671</v>
      </c>
      <c r="G35" s="163">
        <v>132671</v>
      </c>
    </row>
    <row r="36" spans="1:8" x14ac:dyDescent="0.25">
      <c r="A36" s="63" t="s">
        <v>242</v>
      </c>
      <c r="B36" s="163">
        <v>0</v>
      </c>
      <c r="C36" s="163">
        <v>0</v>
      </c>
      <c r="D36" s="163">
        <v>0</v>
      </c>
      <c r="E36" s="163">
        <v>132671</v>
      </c>
      <c r="F36" s="163">
        <v>132671</v>
      </c>
      <c r="G36" s="163">
        <v>132671</v>
      </c>
    </row>
    <row r="37" spans="1:8" x14ac:dyDescent="0.25">
      <c r="A37" s="53" t="s">
        <v>243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8" x14ac:dyDescent="0.25">
      <c r="A38" s="63" t="s">
        <v>244</v>
      </c>
      <c r="B38" s="163"/>
      <c r="C38" s="163"/>
      <c r="D38" s="163">
        <v>0</v>
      </c>
      <c r="E38" s="163"/>
      <c r="F38" s="163"/>
      <c r="G38" s="163">
        <v>0</v>
      </c>
    </row>
    <row r="39" spans="1:8" x14ac:dyDescent="0.25">
      <c r="A39" s="63" t="s">
        <v>245</v>
      </c>
      <c r="B39" s="163"/>
      <c r="C39" s="163"/>
      <c r="D39" s="163">
        <v>0</v>
      </c>
      <c r="E39" s="163"/>
      <c r="F39" s="163"/>
      <c r="G39" s="163"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149">
        <f t="shared" ref="B41:G41" si="0">SUM(B9,B10,B11,B12,B13,B14,B15,B16,B28,B34,B35,B37)</f>
        <v>21850909.849999998</v>
      </c>
      <c r="C41" s="149">
        <f t="shared" si="0"/>
        <v>0</v>
      </c>
      <c r="D41" s="149">
        <f t="shared" si="0"/>
        <v>21850909.849999998</v>
      </c>
      <c r="E41" s="149">
        <f t="shared" si="0"/>
        <v>12287263.07</v>
      </c>
      <c r="F41" s="149">
        <f t="shared" si="0"/>
        <v>12287263.07</v>
      </c>
      <c r="G41" s="149">
        <f t="shared" si="0"/>
        <v>-9563646.7799999993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164">
        <v>0</v>
      </c>
      <c r="C45" s="164">
        <v>0</v>
      </c>
      <c r="D45" s="164">
        <v>0</v>
      </c>
      <c r="E45" s="164">
        <v>0</v>
      </c>
      <c r="F45" s="164">
        <v>0</v>
      </c>
      <c r="G45" s="164">
        <v>0</v>
      </c>
    </row>
    <row r="46" spans="1:8" x14ac:dyDescent="0.25">
      <c r="A46" s="69" t="s">
        <v>249</v>
      </c>
      <c r="B46" s="164"/>
      <c r="C46" s="164"/>
      <c r="D46" s="164">
        <v>0</v>
      </c>
      <c r="E46" s="164"/>
      <c r="F46" s="164"/>
      <c r="G46" s="164">
        <v>0</v>
      </c>
    </row>
    <row r="47" spans="1:8" x14ac:dyDescent="0.25">
      <c r="A47" s="69" t="s">
        <v>250</v>
      </c>
      <c r="B47" s="164"/>
      <c r="C47" s="164"/>
      <c r="D47" s="164">
        <v>0</v>
      </c>
      <c r="E47" s="164"/>
      <c r="F47" s="164"/>
      <c r="G47" s="164">
        <v>0</v>
      </c>
    </row>
    <row r="48" spans="1:8" x14ac:dyDescent="0.25">
      <c r="A48" s="69" t="s">
        <v>251</v>
      </c>
      <c r="B48" s="164">
        <v>0</v>
      </c>
      <c r="C48" s="164">
        <v>0</v>
      </c>
      <c r="D48" s="164">
        <v>0</v>
      </c>
      <c r="E48" s="164">
        <v>0</v>
      </c>
      <c r="F48" s="164">
        <v>0</v>
      </c>
      <c r="G48" s="164">
        <v>0</v>
      </c>
    </row>
    <row r="49" spans="1:7" ht="30" x14ac:dyDescent="0.25">
      <c r="A49" s="69" t="s">
        <v>252</v>
      </c>
      <c r="B49" s="164">
        <v>0</v>
      </c>
      <c r="C49" s="164">
        <v>0</v>
      </c>
      <c r="D49" s="164">
        <v>0</v>
      </c>
      <c r="E49" s="164">
        <v>0</v>
      </c>
      <c r="F49" s="164">
        <v>0</v>
      </c>
      <c r="G49" s="164">
        <v>0</v>
      </c>
    </row>
    <row r="50" spans="1:7" x14ac:dyDescent="0.25">
      <c r="A50" s="69" t="s">
        <v>253</v>
      </c>
      <c r="B50" s="164"/>
      <c r="C50" s="164"/>
      <c r="D50" s="164">
        <v>0</v>
      </c>
      <c r="E50" s="164"/>
      <c r="F50" s="164"/>
      <c r="G50" s="164">
        <v>0</v>
      </c>
    </row>
    <row r="51" spans="1:7" x14ac:dyDescent="0.25">
      <c r="A51" s="69" t="s">
        <v>254</v>
      </c>
      <c r="B51" s="164"/>
      <c r="C51" s="164"/>
      <c r="D51" s="164">
        <v>0</v>
      </c>
      <c r="E51" s="164"/>
      <c r="F51" s="164"/>
      <c r="G51" s="164">
        <v>0</v>
      </c>
    </row>
    <row r="52" spans="1:7" x14ac:dyDescent="0.25">
      <c r="A52" s="48" t="s">
        <v>255</v>
      </c>
      <c r="B52" s="164"/>
      <c r="C52" s="164"/>
      <c r="D52" s="164">
        <v>0</v>
      </c>
      <c r="E52" s="164"/>
      <c r="F52" s="164"/>
      <c r="G52" s="164">
        <v>0</v>
      </c>
    </row>
    <row r="53" spans="1:7" x14ac:dyDescent="0.25">
      <c r="A53" s="63" t="s">
        <v>256</v>
      </c>
      <c r="B53" s="164"/>
      <c r="C53" s="164"/>
      <c r="D53" s="164">
        <v>0</v>
      </c>
      <c r="E53" s="164"/>
      <c r="F53" s="164"/>
      <c r="G53" s="164">
        <v>0</v>
      </c>
    </row>
    <row r="54" spans="1:7" x14ac:dyDescent="0.25">
      <c r="A54" s="53" t="s">
        <v>257</v>
      </c>
      <c r="B54" s="164">
        <v>0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</row>
    <row r="55" spans="1:7" x14ac:dyDescent="0.25">
      <c r="A55" s="48" t="s">
        <v>258</v>
      </c>
      <c r="B55" s="164"/>
      <c r="C55" s="164"/>
      <c r="D55" s="164">
        <v>0</v>
      </c>
      <c r="E55" s="164"/>
      <c r="F55" s="164"/>
      <c r="G55" s="164">
        <v>0</v>
      </c>
    </row>
    <row r="56" spans="1:7" x14ac:dyDescent="0.25">
      <c r="A56" s="69" t="s">
        <v>259</v>
      </c>
      <c r="B56" s="164"/>
      <c r="C56" s="164"/>
      <c r="D56" s="164">
        <v>0</v>
      </c>
      <c r="E56" s="164"/>
      <c r="F56" s="164"/>
      <c r="G56" s="164">
        <v>0</v>
      </c>
    </row>
    <row r="57" spans="1:7" x14ac:dyDescent="0.25">
      <c r="A57" s="69" t="s">
        <v>260</v>
      </c>
      <c r="B57" s="164"/>
      <c r="C57" s="164"/>
      <c r="D57" s="164">
        <v>0</v>
      </c>
      <c r="E57" s="164"/>
      <c r="F57" s="164"/>
      <c r="G57" s="164">
        <v>0</v>
      </c>
    </row>
    <row r="58" spans="1:7" x14ac:dyDescent="0.25">
      <c r="A58" s="48" t="s">
        <v>261</v>
      </c>
      <c r="B58" s="164">
        <v>0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</row>
    <row r="59" spans="1:7" x14ac:dyDescent="0.25">
      <c r="A59" s="53" t="s">
        <v>262</v>
      </c>
      <c r="B59" s="164">
        <v>0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</row>
    <row r="60" spans="1:7" x14ac:dyDescent="0.25">
      <c r="A60" s="69" t="s">
        <v>263</v>
      </c>
      <c r="B60" s="164"/>
      <c r="C60" s="164"/>
      <c r="D60" s="164">
        <v>0</v>
      </c>
      <c r="E60" s="164"/>
      <c r="F60" s="164"/>
      <c r="G60" s="164">
        <v>0</v>
      </c>
    </row>
    <row r="61" spans="1:7" x14ac:dyDescent="0.25">
      <c r="A61" s="69" t="s">
        <v>264</v>
      </c>
      <c r="B61" s="164"/>
      <c r="C61" s="164"/>
      <c r="D61" s="164">
        <v>0</v>
      </c>
      <c r="E61" s="164"/>
      <c r="F61" s="164"/>
      <c r="G61" s="164">
        <v>0</v>
      </c>
    </row>
    <row r="62" spans="1:7" x14ac:dyDescent="0.25">
      <c r="A62" s="53" t="s">
        <v>265</v>
      </c>
      <c r="B62" s="164"/>
      <c r="C62" s="164"/>
      <c r="D62" s="164">
        <v>0</v>
      </c>
      <c r="E62" s="164"/>
      <c r="F62" s="164"/>
      <c r="G62" s="164">
        <v>0</v>
      </c>
    </row>
    <row r="63" spans="1:7" x14ac:dyDescent="0.25">
      <c r="A63" s="53" t="s">
        <v>266</v>
      </c>
      <c r="B63" s="164"/>
      <c r="C63" s="164"/>
      <c r="D63" s="164">
        <v>0</v>
      </c>
      <c r="E63" s="164"/>
      <c r="F63" s="164"/>
      <c r="G63" s="164"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">C45+C54+C59+C62+C63</f>
        <v>0</v>
      </c>
      <c r="D65" s="61">
        <f t="shared" si="1"/>
        <v>0</v>
      </c>
      <c r="E65" s="61">
        <f t="shared" si="1"/>
        <v>0</v>
      </c>
      <c r="F65" s="61">
        <f t="shared" si="1"/>
        <v>0</v>
      </c>
      <c r="G65" s="61">
        <f t="shared" si="1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/>
      <c r="C67" s="61"/>
      <c r="D67" s="61"/>
      <c r="E67" s="61"/>
      <c r="F67" s="61"/>
      <c r="G67" s="61"/>
    </row>
    <row r="68" spans="1:7" x14ac:dyDescent="0.25">
      <c r="A68" s="53" t="s">
        <v>269</v>
      </c>
      <c r="B68" s="60"/>
      <c r="C68" s="60"/>
      <c r="D68" s="60"/>
      <c r="E68" s="60"/>
      <c r="F68" s="60"/>
      <c r="G68" s="60"/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149">
        <f t="shared" ref="B70:G70" si="2">B41+B65+B67</f>
        <v>21850909.849999998</v>
      </c>
      <c r="C70" s="149">
        <f t="shared" si="2"/>
        <v>0</v>
      </c>
      <c r="D70" s="149">
        <f t="shared" si="2"/>
        <v>21850909.849999998</v>
      </c>
      <c r="E70" s="149">
        <f t="shared" si="2"/>
        <v>12287263.07</v>
      </c>
      <c r="F70" s="149">
        <f t="shared" si="2"/>
        <v>12287263.07</v>
      </c>
      <c r="G70" s="149">
        <f t="shared" si="2"/>
        <v>-9563646.7799999993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60"/>
      <c r="C73" s="60"/>
      <c r="D73" s="60"/>
      <c r="E73" s="60"/>
      <c r="F73" s="60"/>
      <c r="G73" s="60"/>
    </row>
    <row r="74" spans="1:7" ht="30" x14ac:dyDescent="0.25">
      <c r="A74" s="129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3">C73+C74</f>
        <v>0</v>
      </c>
      <c r="D75" s="61">
        <f t="shared" si="3"/>
        <v>0</v>
      </c>
      <c r="E75" s="61">
        <f t="shared" si="3"/>
        <v>0</v>
      </c>
      <c r="F75" s="61">
        <f t="shared" si="3"/>
        <v>0</v>
      </c>
      <c r="G75" s="61">
        <f t="shared" si="3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20681483.469999999</v>
      </c>
      <c r="Q6" s="18">
        <f>'Formato 5'!C12</f>
        <v>0</v>
      </c>
      <c r="R6" s="18">
        <f>'Formato 5'!D12</f>
        <v>20681483.469999999</v>
      </c>
      <c r="S6" s="18">
        <f>'Formato 5'!E12</f>
        <v>11729254.380000001</v>
      </c>
      <c r="T6" s="18">
        <f>'Formato 5'!F12</f>
        <v>11729254.380000001</v>
      </c>
      <c r="U6" s="18">
        <f>'Formato 5'!G12</f>
        <v>-8952229.089999998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3272.5</v>
      </c>
      <c r="Q7" s="18">
        <f>'Formato 5'!C13</f>
        <v>0</v>
      </c>
      <c r="R7" s="18">
        <f>'Formato 5'!D13</f>
        <v>3272.5</v>
      </c>
      <c r="S7" s="18">
        <f>'Formato 5'!E13</f>
        <v>4589.76</v>
      </c>
      <c r="T7" s="18">
        <f>'Formato 5'!F13</f>
        <v>4589.76</v>
      </c>
      <c r="U7" s="18">
        <f>'Formato 5'!G13</f>
        <v>1317.2600000000002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11085.66</v>
      </c>
      <c r="Q8" s="18">
        <f>'Formato 5'!C14</f>
        <v>0</v>
      </c>
      <c r="R8" s="18">
        <f>'Formato 5'!D14</f>
        <v>11085.66</v>
      </c>
      <c r="S8" s="18">
        <f>'Formato 5'!E14</f>
        <v>1466.02</v>
      </c>
      <c r="T8" s="18">
        <f>'Formato 5'!F14</f>
        <v>1466.02</v>
      </c>
      <c r="U8" s="18">
        <f>'Formato 5'!G14</f>
        <v>-9619.64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540608.66</v>
      </c>
      <c r="Q9" s="18">
        <f>'Formato 5'!C15</f>
        <v>0</v>
      </c>
      <c r="R9" s="18">
        <f>'Formato 5'!D15</f>
        <v>540608.66</v>
      </c>
      <c r="S9" s="18">
        <f>'Formato 5'!E15</f>
        <v>113729.91</v>
      </c>
      <c r="T9" s="18">
        <f>'Formato 5'!F15</f>
        <v>113729.91</v>
      </c>
      <c r="U9" s="18">
        <f>'Formato 5'!G15</f>
        <v>-426878.75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614459.56000000006</v>
      </c>
      <c r="Q28" s="18">
        <f>'Formato 5'!C34</f>
        <v>0</v>
      </c>
      <c r="R28" s="18">
        <f>'Formato 5'!D34</f>
        <v>614459.56000000006</v>
      </c>
      <c r="S28" s="18">
        <f>'Formato 5'!E34</f>
        <v>305552</v>
      </c>
      <c r="T28" s="18">
        <f>'Formato 5'!F34</f>
        <v>305552</v>
      </c>
      <c r="U28" s="18">
        <f>'Formato 5'!G34</f>
        <v>-308907.56000000006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132671</v>
      </c>
      <c r="T29" s="18">
        <f>'Formato 5'!F35</f>
        <v>132671</v>
      </c>
      <c r="U29" s="18">
        <f>'Formato 5'!G35</f>
        <v>132671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132671</v>
      </c>
      <c r="T30" s="18">
        <f>'Formato 5'!F36</f>
        <v>132671</v>
      </c>
      <c r="U30" s="18">
        <f>'Formato 5'!G36</f>
        <v>132671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21850909.849999998</v>
      </c>
      <c r="Q34">
        <f>'Formato 5'!C41</f>
        <v>0</v>
      </c>
      <c r="R34">
        <f>'Formato 5'!D41</f>
        <v>21850909.849999998</v>
      </c>
      <c r="S34">
        <f>'Formato 5'!E41</f>
        <v>12287263.07</v>
      </c>
      <c r="T34">
        <f>'Formato 5'!F41</f>
        <v>12287263.07</v>
      </c>
      <c r="U34">
        <f>'Formato 5'!G41</f>
        <v>-9563646.7799999993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80" zoomScaleNormal="80" zoomScalePageLayoutView="90" workbookViewId="0">
      <selection activeCell="B10" sqref="B10:F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8" t="s">
        <v>3285</v>
      </c>
      <c r="B1" s="187"/>
      <c r="C1" s="187"/>
      <c r="D1" s="187"/>
      <c r="E1" s="187"/>
      <c r="F1" s="187"/>
      <c r="G1" s="187"/>
    </row>
    <row r="2" spans="1:7" ht="14.25" x14ac:dyDescent="0.45">
      <c r="A2" s="191" t="str">
        <f>ENTE_PUBLICO_A</f>
        <v>JUNTA DE AGUA POTABLE Y ALCANTARILLADO DE COMONFORT,GTO., Gobierno del Estado de Guanajuato (a)</v>
      </c>
      <c r="B2" s="191"/>
      <c r="C2" s="191"/>
      <c r="D2" s="191"/>
      <c r="E2" s="191"/>
      <c r="F2" s="191"/>
      <c r="G2" s="191"/>
    </row>
    <row r="3" spans="1:7" x14ac:dyDescent="0.25">
      <c r="A3" s="192" t="s">
        <v>277</v>
      </c>
      <c r="B3" s="192"/>
      <c r="C3" s="192"/>
      <c r="D3" s="192"/>
      <c r="E3" s="192"/>
      <c r="F3" s="192"/>
      <c r="G3" s="192"/>
    </row>
    <row r="4" spans="1:7" x14ac:dyDescent="0.25">
      <c r="A4" s="192" t="s">
        <v>278</v>
      </c>
      <c r="B4" s="192"/>
      <c r="C4" s="192"/>
      <c r="D4" s="192"/>
      <c r="E4" s="192"/>
      <c r="F4" s="192"/>
      <c r="G4" s="192"/>
    </row>
    <row r="5" spans="1:7" ht="14.25" x14ac:dyDescent="0.45">
      <c r="A5" s="193" t="str">
        <f>TRIMESTRE</f>
        <v>Del 1 de enero al 30 de marzo de 2018 (b)</v>
      </c>
      <c r="B5" s="193"/>
      <c r="C5" s="193"/>
      <c r="D5" s="193"/>
      <c r="E5" s="193"/>
      <c r="F5" s="193"/>
      <c r="G5" s="193"/>
    </row>
    <row r="6" spans="1:7" ht="14.25" x14ac:dyDescent="0.45">
      <c r="A6" s="185" t="s">
        <v>118</v>
      </c>
      <c r="B6" s="185"/>
      <c r="C6" s="185"/>
      <c r="D6" s="185"/>
      <c r="E6" s="185"/>
      <c r="F6" s="185"/>
      <c r="G6" s="185"/>
    </row>
    <row r="7" spans="1:7" ht="15" customHeight="1" x14ac:dyDescent="0.25">
      <c r="A7" s="189" t="s">
        <v>0</v>
      </c>
      <c r="B7" s="189" t="s">
        <v>279</v>
      </c>
      <c r="C7" s="189"/>
      <c r="D7" s="189"/>
      <c r="E7" s="189"/>
      <c r="F7" s="189"/>
      <c r="G7" s="190" t="s">
        <v>280</v>
      </c>
    </row>
    <row r="8" spans="1:7" ht="30" x14ac:dyDescent="0.25">
      <c r="A8" s="189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9"/>
    </row>
    <row r="9" spans="1:7" ht="14.25" x14ac:dyDescent="0.45">
      <c r="A9" s="82" t="s">
        <v>285</v>
      </c>
      <c r="B9" s="79">
        <f>SUM(B10,B18,B28,B38,B48,B58,B62,B71,B75)</f>
        <v>21850909.850000001</v>
      </c>
      <c r="C9" s="79">
        <f>SUM(C10,C18,C28,C38,C48,C58,C62,C71,C75)</f>
        <v>0</v>
      </c>
      <c r="D9" s="79">
        <f t="shared" ref="D9:G9" si="0">SUM(D10,D18,D28,D38,D48,D58,D62,D71,D75)</f>
        <v>21850909.849999998</v>
      </c>
      <c r="E9" s="79">
        <f t="shared" si="0"/>
        <v>4411515.08</v>
      </c>
      <c r="F9" s="79">
        <f>SUM(F10,F18,F28,F38,F48,F58,F62,F71,F75)</f>
        <v>4411515.08</v>
      </c>
      <c r="G9" s="79">
        <f t="shared" si="0"/>
        <v>17439394.77</v>
      </c>
    </row>
    <row r="10" spans="1:7" x14ac:dyDescent="0.25">
      <c r="A10" s="83" t="s">
        <v>286</v>
      </c>
      <c r="B10" s="80">
        <v>8561221.0899999999</v>
      </c>
      <c r="C10" s="80">
        <v>45000</v>
      </c>
      <c r="D10" s="80">
        <v>8606221.0899999999</v>
      </c>
      <c r="E10" s="80">
        <v>1472918.16</v>
      </c>
      <c r="F10" s="80">
        <v>1472918.16</v>
      </c>
      <c r="G10" s="80">
        <v>7133302.9299999997</v>
      </c>
    </row>
    <row r="11" spans="1:7" x14ac:dyDescent="0.25">
      <c r="A11" s="84" t="s">
        <v>287</v>
      </c>
      <c r="B11" s="80">
        <v>2710846.11</v>
      </c>
      <c r="C11" s="80">
        <v>0</v>
      </c>
      <c r="D11" s="80">
        <v>2710846.11</v>
      </c>
      <c r="E11" s="80">
        <v>532722.26</v>
      </c>
      <c r="F11" s="80">
        <v>532722.26</v>
      </c>
      <c r="G11" s="80">
        <v>2178123.8499999996</v>
      </c>
    </row>
    <row r="12" spans="1:7" x14ac:dyDescent="0.25">
      <c r="A12" s="84" t="s">
        <v>288</v>
      </c>
      <c r="B12" s="80">
        <v>3014965.55</v>
      </c>
      <c r="C12" s="80">
        <v>0</v>
      </c>
      <c r="D12" s="80">
        <v>3014965.55</v>
      </c>
      <c r="E12" s="80">
        <v>669943.44999999995</v>
      </c>
      <c r="F12" s="80">
        <v>669943.44999999995</v>
      </c>
      <c r="G12" s="80">
        <v>2345022.0999999996</v>
      </c>
    </row>
    <row r="13" spans="1:7" x14ac:dyDescent="0.25">
      <c r="A13" s="84" t="s">
        <v>289</v>
      </c>
      <c r="B13" s="80">
        <v>1240731.17</v>
      </c>
      <c r="C13" s="80">
        <v>45000</v>
      </c>
      <c r="D13" s="80">
        <v>1285731.17</v>
      </c>
      <c r="E13" s="80">
        <v>24261.21</v>
      </c>
      <c r="F13" s="80">
        <v>24261.21</v>
      </c>
      <c r="G13" s="80">
        <v>1261469.96</v>
      </c>
    </row>
    <row r="14" spans="1:7" x14ac:dyDescent="0.2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</row>
    <row r="15" spans="1:7" x14ac:dyDescent="0.25">
      <c r="A15" s="84" t="s">
        <v>291</v>
      </c>
      <c r="B15" s="80">
        <v>1594678.26</v>
      </c>
      <c r="C15" s="80">
        <v>0</v>
      </c>
      <c r="D15" s="80">
        <v>1594678.26</v>
      </c>
      <c r="E15" s="80">
        <v>245991.24</v>
      </c>
      <c r="F15" s="80">
        <v>245991.24</v>
      </c>
      <c r="G15" s="80">
        <v>1348687.02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294</v>
      </c>
      <c r="B18" s="80">
        <v>2708784.25</v>
      </c>
      <c r="C18" s="80">
        <v>-219000</v>
      </c>
      <c r="D18" s="80">
        <v>2489784.25</v>
      </c>
      <c r="E18" s="80">
        <v>591365.89</v>
      </c>
      <c r="F18" s="80">
        <v>591365.89</v>
      </c>
      <c r="G18" s="80">
        <v>1898418.36</v>
      </c>
    </row>
    <row r="19" spans="1:7" x14ac:dyDescent="0.25">
      <c r="A19" s="84" t="s">
        <v>295</v>
      </c>
      <c r="B19" s="80">
        <v>211597.14</v>
      </c>
      <c r="C19" s="80">
        <v>0</v>
      </c>
      <c r="D19" s="80">
        <v>211597.14</v>
      </c>
      <c r="E19" s="80">
        <v>45716.29</v>
      </c>
      <c r="F19" s="80">
        <v>45716.29</v>
      </c>
      <c r="G19" s="80">
        <v>165880.85</v>
      </c>
    </row>
    <row r="20" spans="1:7" x14ac:dyDescent="0.25">
      <c r="A20" s="84" t="s">
        <v>296</v>
      </c>
      <c r="B20" s="80">
        <v>50562</v>
      </c>
      <c r="C20" s="80">
        <v>0</v>
      </c>
      <c r="D20" s="80">
        <v>50562</v>
      </c>
      <c r="E20" s="80">
        <v>7908.09</v>
      </c>
      <c r="F20" s="80">
        <v>7908.09</v>
      </c>
      <c r="G20" s="80">
        <v>42653.91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0</v>
      </c>
      <c r="F21" s="80">
        <v>0</v>
      </c>
      <c r="G21" s="80">
        <v>50000</v>
      </c>
    </row>
    <row r="22" spans="1:7" x14ac:dyDescent="0.25">
      <c r="A22" s="84" t="s">
        <v>298</v>
      </c>
      <c r="B22" s="80">
        <v>837642.68</v>
      </c>
      <c r="C22" s="80">
        <v>-95000</v>
      </c>
      <c r="D22" s="80">
        <v>742642.68</v>
      </c>
      <c r="E22" s="80">
        <v>193389.66</v>
      </c>
      <c r="F22" s="80">
        <v>193389.66</v>
      </c>
      <c r="G22" s="80">
        <v>549253.02</v>
      </c>
    </row>
    <row r="23" spans="1:7" x14ac:dyDescent="0.25">
      <c r="A23" s="84" t="s">
        <v>299</v>
      </c>
      <c r="B23" s="80">
        <v>98493.759999999995</v>
      </c>
      <c r="C23" s="80">
        <v>0</v>
      </c>
      <c r="D23" s="80">
        <v>98493.759999999995</v>
      </c>
      <c r="E23" s="80">
        <v>30975</v>
      </c>
      <c r="F23" s="80">
        <v>30975</v>
      </c>
      <c r="G23" s="80">
        <v>67518.759999999995</v>
      </c>
    </row>
    <row r="24" spans="1:7" x14ac:dyDescent="0.25">
      <c r="A24" s="84" t="s">
        <v>300</v>
      </c>
      <c r="B24" s="80">
        <v>685866.74</v>
      </c>
      <c r="C24" s="80">
        <v>-31000</v>
      </c>
      <c r="D24" s="80">
        <v>654866.74</v>
      </c>
      <c r="E24" s="80">
        <v>163322.35</v>
      </c>
      <c r="F24" s="80">
        <v>163322.35</v>
      </c>
      <c r="G24" s="80">
        <v>491544.39</v>
      </c>
    </row>
    <row r="25" spans="1:7" x14ac:dyDescent="0.25">
      <c r="A25" s="84" t="s">
        <v>301</v>
      </c>
      <c r="B25" s="80">
        <v>57701.58</v>
      </c>
      <c r="C25" s="80">
        <v>0</v>
      </c>
      <c r="D25" s="80">
        <v>57701.58</v>
      </c>
      <c r="E25" s="80">
        <v>258.64</v>
      </c>
      <c r="F25" s="80">
        <v>258.64</v>
      </c>
      <c r="G25" s="80">
        <v>57442.94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716920.35</v>
      </c>
      <c r="C27" s="80">
        <v>-93000</v>
      </c>
      <c r="D27" s="80">
        <v>623920.35</v>
      </c>
      <c r="E27" s="80">
        <v>149795.85999999999</v>
      </c>
      <c r="F27" s="80">
        <v>149795.85999999999</v>
      </c>
      <c r="G27" s="80">
        <v>474124.49</v>
      </c>
    </row>
    <row r="28" spans="1:7" x14ac:dyDescent="0.25">
      <c r="A28" s="83" t="s">
        <v>304</v>
      </c>
      <c r="B28" s="80">
        <v>9681184.3200000003</v>
      </c>
      <c r="C28" s="80">
        <v>-261000</v>
      </c>
      <c r="D28" s="80">
        <v>9420184.3199999984</v>
      </c>
      <c r="E28" s="80">
        <v>1788353.49</v>
      </c>
      <c r="F28" s="80">
        <v>1788353.49</v>
      </c>
      <c r="G28" s="80">
        <v>7631830.8300000001</v>
      </c>
    </row>
    <row r="29" spans="1:7" x14ac:dyDescent="0.25">
      <c r="A29" s="84" t="s">
        <v>305</v>
      </c>
      <c r="B29" s="80">
        <v>7108771.9299999997</v>
      </c>
      <c r="C29" s="80">
        <v>-240000</v>
      </c>
      <c r="D29" s="80">
        <v>6868771.9299999997</v>
      </c>
      <c r="E29" s="80">
        <v>899527.09</v>
      </c>
      <c r="F29" s="80">
        <v>899527.09</v>
      </c>
      <c r="G29" s="80">
        <v>5969244.8399999999</v>
      </c>
    </row>
    <row r="30" spans="1:7" x14ac:dyDescent="0.25">
      <c r="A30" s="84" t="s">
        <v>306</v>
      </c>
      <c r="B30" s="80">
        <v>152413.6</v>
      </c>
      <c r="C30" s="80">
        <v>-15000</v>
      </c>
      <c r="D30" s="80">
        <v>137413.6</v>
      </c>
      <c r="E30" s="80">
        <v>31385.69</v>
      </c>
      <c r="F30" s="80">
        <v>31385.69</v>
      </c>
      <c r="G30" s="80">
        <v>106027.91</v>
      </c>
    </row>
    <row r="31" spans="1:7" x14ac:dyDescent="0.25">
      <c r="A31" s="84" t="s">
        <v>307</v>
      </c>
      <c r="B31" s="80">
        <v>344263.51</v>
      </c>
      <c r="C31" s="80">
        <v>63000</v>
      </c>
      <c r="D31" s="80">
        <v>407263.51</v>
      </c>
      <c r="E31" s="80">
        <v>192456.9</v>
      </c>
      <c r="F31" s="80">
        <v>192456.9</v>
      </c>
      <c r="G31" s="80">
        <v>214806.61000000002</v>
      </c>
    </row>
    <row r="32" spans="1:7" x14ac:dyDescent="0.25">
      <c r="A32" s="84" t="s">
        <v>308</v>
      </c>
      <c r="B32" s="80">
        <v>127694.32</v>
      </c>
      <c r="C32" s="80">
        <v>0</v>
      </c>
      <c r="D32" s="80">
        <v>127694.32</v>
      </c>
      <c r="E32" s="80">
        <v>80535.960000000006</v>
      </c>
      <c r="F32" s="80">
        <v>80535.960000000006</v>
      </c>
      <c r="G32" s="80">
        <v>47158.36</v>
      </c>
    </row>
    <row r="33" spans="1:7" x14ac:dyDescent="0.25">
      <c r="A33" s="84" t="s">
        <v>309</v>
      </c>
      <c r="B33" s="80">
        <v>685563.47</v>
      </c>
      <c r="C33" s="80">
        <v>-80000</v>
      </c>
      <c r="D33" s="80">
        <v>605563.47</v>
      </c>
      <c r="E33" s="80">
        <v>131000.41</v>
      </c>
      <c r="F33" s="80">
        <v>131000.41</v>
      </c>
      <c r="G33" s="80">
        <v>474563.05999999994</v>
      </c>
    </row>
    <row r="34" spans="1:7" x14ac:dyDescent="0.25">
      <c r="A34" s="84" t="s">
        <v>310</v>
      </c>
      <c r="B34" s="80">
        <v>58680</v>
      </c>
      <c r="C34" s="80">
        <v>-15000</v>
      </c>
      <c r="D34" s="80">
        <v>43680</v>
      </c>
      <c r="E34" s="80">
        <v>17068.86</v>
      </c>
      <c r="F34" s="80">
        <v>17068.86</v>
      </c>
      <c r="G34" s="80">
        <v>26611.14</v>
      </c>
    </row>
    <row r="35" spans="1:7" x14ac:dyDescent="0.25">
      <c r="A35" s="84" t="s">
        <v>311</v>
      </c>
      <c r="B35" s="80">
        <v>7500</v>
      </c>
      <c r="C35" s="80">
        <v>0</v>
      </c>
      <c r="D35" s="80">
        <v>7500</v>
      </c>
      <c r="E35" s="80">
        <v>126.56</v>
      </c>
      <c r="F35" s="80">
        <v>126.56</v>
      </c>
      <c r="G35" s="80">
        <v>7373.44</v>
      </c>
    </row>
    <row r="36" spans="1:7" x14ac:dyDescent="0.25">
      <c r="A36" s="84" t="s">
        <v>312</v>
      </c>
      <c r="B36" s="80">
        <v>1500</v>
      </c>
      <c r="C36" s="80">
        <v>10000</v>
      </c>
      <c r="D36" s="80">
        <v>11500</v>
      </c>
      <c r="E36" s="80">
        <v>8612.09</v>
      </c>
      <c r="F36" s="80">
        <v>8612.09</v>
      </c>
      <c r="G36" s="80">
        <v>2887.91</v>
      </c>
    </row>
    <row r="37" spans="1:7" x14ac:dyDescent="0.25">
      <c r="A37" s="84" t="s">
        <v>313</v>
      </c>
      <c r="B37" s="80">
        <v>1194797.49</v>
      </c>
      <c r="C37" s="80">
        <v>16000</v>
      </c>
      <c r="D37" s="80">
        <v>1210797.49</v>
      </c>
      <c r="E37" s="80">
        <v>427639.93</v>
      </c>
      <c r="F37" s="80">
        <v>427639.93</v>
      </c>
      <c r="G37" s="80">
        <v>783157.56</v>
      </c>
    </row>
    <row r="38" spans="1:7" x14ac:dyDescent="0.25">
      <c r="A38" s="83" t="s">
        <v>314</v>
      </c>
      <c r="B38" s="80">
        <v>43757.18</v>
      </c>
      <c r="C38" s="80">
        <v>0</v>
      </c>
      <c r="D38" s="80">
        <v>43757.18</v>
      </c>
      <c r="E38" s="80">
        <v>10070.879999999999</v>
      </c>
      <c r="F38" s="80">
        <v>10070.879999999999</v>
      </c>
      <c r="G38" s="80">
        <v>33686.300000000003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</row>
    <row r="43" spans="1:7" x14ac:dyDescent="0.25">
      <c r="A43" s="84" t="s">
        <v>319</v>
      </c>
      <c r="B43" s="80">
        <v>43757.18</v>
      </c>
      <c r="C43" s="80">
        <v>0</v>
      </c>
      <c r="D43" s="80">
        <v>43757.18</v>
      </c>
      <c r="E43" s="80">
        <v>10070.879999999999</v>
      </c>
      <c r="F43" s="80">
        <v>10070.879999999999</v>
      </c>
      <c r="G43" s="80">
        <v>33686.300000000003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v>855963.01</v>
      </c>
      <c r="C48" s="80">
        <v>315000</v>
      </c>
      <c r="D48" s="80">
        <v>1170963.01</v>
      </c>
      <c r="E48" s="80">
        <v>480819.88</v>
      </c>
      <c r="F48" s="80">
        <v>480819.88</v>
      </c>
      <c r="G48" s="80">
        <v>690143.13</v>
      </c>
    </row>
    <row r="49" spans="1:7" x14ac:dyDescent="0.25">
      <c r="A49" s="84" t="s">
        <v>325</v>
      </c>
      <c r="B49" s="80">
        <v>42953</v>
      </c>
      <c r="C49" s="80">
        <v>0</v>
      </c>
      <c r="D49" s="80">
        <v>42953</v>
      </c>
      <c r="E49" s="80">
        <v>7690</v>
      </c>
      <c r="F49" s="80">
        <v>7690</v>
      </c>
      <c r="G49" s="80">
        <v>35263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</row>
    <row r="52" spans="1:7" x14ac:dyDescent="0.25">
      <c r="A52" s="84" t="s">
        <v>328</v>
      </c>
      <c r="B52" s="80">
        <v>500000</v>
      </c>
      <c r="C52" s="80">
        <v>0</v>
      </c>
      <c r="D52" s="80">
        <v>500000</v>
      </c>
      <c r="E52" s="80">
        <v>0</v>
      </c>
      <c r="F52" s="80">
        <v>0</v>
      </c>
      <c r="G52" s="80">
        <v>500000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313010.01</v>
      </c>
      <c r="C54" s="80">
        <v>315000</v>
      </c>
      <c r="D54" s="80">
        <v>628010.01</v>
      </c>
      <c r="E54" s="80">
        <v>473129.88</v>
      </c>
      <c r="F54" s="80">
        <v>473129.88</v>
      </c>
      <c r="G54" s="80">
        <v>154880.13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</row>
    <row r="58" spans="1:7" x14ac:dyDescent="0.25">
      <c r="A58" s="83" t="s">
        <v>334</v>
      </c>
      <c r="B58" s="80">
        <v>0</v>
      </c>
      <c r="C58" s="80">
        <v>120000</v>
      </c>
      <c r="D58" s="80">
        <v>120000</v>
      </c>
      <c r="E58" s="80">
        <v>67986.78</v>
      </c>
      <c r="F58" s="80">
        <v>67986.78</v>
      </c>
      <c r="G58" s="80">
        <v>52013.22</v>
      </c>
    </row>
    <row r="59" spans="1:7" x14ac:dyDescent="0.25">
      <c r="A59" s="84" t="s">
        <v>335</v>
      </c>
      <c r="B59" s="80">
        <v>0</v>
      </c>
      <c r="C59" s="80">
        <v>120000</v>
      </c>
      <c r="D59" s="80">
        <v>120000</v>
      </c>
      <c r="E59" s="80">
        <v>67986.78</v>
      </c>
      <c r="F59" s="80">
        <v>67986.78</v>
      </c>
      <c r="G59" s="80">
        <v>52013.22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338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</row>
    <row r="71" spans="1:7" x14ac:dyDescent="0.25">
      <c r="A71" s="83" t="s">
        <v>347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</row>
    <row r="75" spans="1:7" x14ac:dyDescent="0.25">
      <c r="A75" s="83" t="s">
        <v>351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/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">SUM(C85,C93,C103,C113,C123,C133,C137,C146,C150)</f>
        <v>0</v>
      </c>
      <c r="D84" s="79">
        <f t="shared" si="1"/>
        <v>0</v>
      </c>
      <c r="E84" s="79">
        <f t="shared" si="1"/>
        <v>0</v>
      </c>
      <c r="F84" s="79">
        <f t="shared" si="1"/>
        <v>0</v>
      </c>
      <c r="G84" s="79">
        <f t="shared" si="1"/>
        <v>0</v>
      </c>
    </row>
    <row r="85" spans="1:7" x14ac:dyDescent="0.25">
      <c r="A85" s="83" t="s">
        <v>286</v>
      </c>
      <c r="B85" s="80"/>
      <c r="C85" s="80"/>
      <c r="D85" s="80"/>
      <c r="E85" s="80"/>
      <c r="F85" s="80"/>
      <c r="G85" s="80"/>
    </row>
    <row r="86" spans="1:7" x14ac:dyDescent="0.25">
      <c r="A86" s="84" t="s">
        <v>287</v>
      </c>
      <c r="B86" s="80"/>
      <c r="C86" s="80"/>
      <c r="D86" s="80"/>
      <c r="E86" s="80"/>
      <c r="F86" s="80"/>
      <c r="G86" s="80"/>
    </row>
    <row r="87" spans="1:7" x14ac:dyDescent="0.25">
      <c r="A87" s="84" t="s">
        <v>288</v>
      </c>
      <c r="B87" s="80"/>
      <c r="C87" s="80"/>
      <c r="D87" s="80"/>
      <c r="E87" s="80"/>
      <c r="F87" s="80"/>
      <c r="G87" s="80"/>
    </row>
    <row r="88" spans="1:7" x14ac:dyDescent="0.25">
      <c r="A88" s="84" t="s">
        <v>289</v>
      </c>
      <c r="B88" s="80"/>
      <c r="C88" s="80"/>
      <c r="D88" s="80"/>
      <c r="E88" s="80"/>
      <c r="F88" s="80"/>
      <c r="G88" s="80"/>
    </row>
    <row r="89" spans="1:7" x14ac:dyDescent="0.25">
      <c r="A89" s="84" t="s">
        <v>290</v>
      </c>
      <c r="B89" s="80"/>
      <c r="C89" s="80"/>
      <c r="D89" s="80"/>
      <c r="E89" s="80"/>
      <c r="F89" s="80"/>
      <c r="G89" s="80"/>
    </row>
    <row r="90" spans="1:7" x14ac:dyDescent="0.25">
      <c r="A90" s="84" t="s">
        <v>291</v>
      </c>
      <c r="B90" s="80"/>
      <c r="C90" s="80"/>
      <c r="D90" s="80"/>
      <c r="E90" s="80"/>
      <c r="F90" s="80"/>
      <c r="G90" s="80"/>
    </row>
    <row r="91" spans="1:7" x14ac:dyDescent="0.25">
      <c r="A91" s="84" t="s">
        <v>292</v>
      </c>
      <c r="B91" s="80"/>
      <c r="C91" s="80"/>
      <c r="D91" s="80"/>
      <c r="E91" s="80"/>
      <c r="F91" s="80"/>
      <c r="G91" s="80"/>
    </row>
    <row r="92" spans="1:7" x14ac:dyDescent="0.25">
      <c r="A92" s="84" t="s">
        <v>293</v>
      </c>
      <c r="B92" s="80"/>
      <c r="C92" s="80"/>
      <c r="D92" s="80"/>
      <c r="E92" s="80"/>
      <c r="F92" s="80"/>
      <c r="G92" s="80"/>
    </row>
    <row r="93" spans="1:7" x14ac:dyDescent="0.25">
      <c r="A93" s="83" t="s">
        <v>294</v>
      </c>
      <c r="B93" s="80"/>
      <c r="C93" s="80"/>
      <c r="D93" s="80"/>
      <c r="E93" s="80"/>
      <c r="F93" s="80"/>
      <c r="G93" s="80"/>
    </row>
    <row r="94" spans="1:7" x14ac:dyDescent="0.25">
      <c r="A94" s="84" t="s">
        <v>295</v>
      </c>
      <c r="B94" s="80"/>
      <c r="C94" s="80"/>
      <c r="D94" s="80"/>
      <c r="E94" s="80"/>
      <c r="F94" s="80"/>
      <c r="G94" s="80"/>
    </row>
    <row r="95" spans="1:7" x14ac:dyDescent="0.25">
      <c r="A95" s="84" t="s">
        <v>296</v>
      </c>
      <c r="B95" s="80"/>
      <c r="C95" s="80"/>
      <c r="D95" s="80"/>
      <c r="E95" s="80"/>
      <c r="F95" s="80"/>
      <c r="G95" s="80"/>
    </row>
    <row r="96" spans="1:7" x14ac:dyDescent="0.25">
      <c r="A96" s="84" t="s">
        <v>297</v>
      </c>
      <c r="B96" s="80"/>
      <c r="C96" s="80"/>
      <c r="D96" s="80"/>
      <c r="E96" s="80"/>
      <c r="F96" s="80"/>
      <c r="G96" s="80"/>
    </row>
    <row r="97" spans="1:7" x14ac:dyDescent="0.25">
      <c r="A97" s="84" t="s">
        <v>298</v>
      </c>
      <c r="B97" s="80"/>
      <c r="C97" s="80"/>
      <c r="D97" s="80"/>
      <c r="E97" s="80"/>
      <c r="F97" s="80"/>
      <c r="G97" s="80"/>
    </row>
    <row r="98" spans="1:7" x14ac:dyDescent="0.25">
      <c r="A98" s="42" t="s">
        <v>299</v>
      </c>
      <c r="B98" s="80"/>
      <c r="C98" s="80"/>
      <c r="D98" s="80"/>
      <c r="E98" s="80"/>
      <c r="F98" s="80"/>
      <c r="G98" s="80"/>
    </row>
    <row r="99" spans="1:7" x14ac:dyDescent="0.25">
      <c r="A99" s="84" t="s">
        <v>300</v>
      </c>
      <c r="B99" s="80"/>
      <c r="C99" s="80"/>
      <c r="D99" s="80"/>
      <c r="E99" s="80"/>
      <c r="F99" s="80"/>
      <c r="G99" s="80"/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/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/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/>
    </row>
    <row r="103" spans="1:7" x14ac:dyDescent="0.25">
      <c r="A103" s="83" t="s">
        <v>304</v>
      </c>
      <c r="B103" s="80"/>
      <c r="C103" s="80"/>
      <c r="D103" s="80"/>
      <c r="E103" s="80"/>
      <c r="F103" s="80"/>
      <c r="G103" s="80"/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/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/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/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/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/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/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/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/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/>
    </row>
    <row r="113" spans="1:7" x14ac:dyDescent="0.25">
      <c r="A113" s="83" t="s">
        <v>314</v>
      </c>
      <c r="B113" s="80"/>
      <c r="C113" s="80"/>
      <c r="D113" s="80"/>
      <c r="E113" s="80"/>
      <c r="F113" s="80"/>
      <c r="G113" s="80"/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/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/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/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/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/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/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/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/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/>
    </row>
    <row r="123" spans="1:7" x14ac:dyDescent="0.25">
      <c r="A123" s="83" t="s">
        <v>324</v>
      </c>
      <c r="B123" s="80"/>
      <c r="C123" s="80"/>
      <c r="D123" s="80"/>
      <c r="E123" s="80"/>
      <c r="F123" s="80"/>
      <c r="G123" s="80"/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/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/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/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/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/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/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/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/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/>
    </row>
    <row r="133" spans="1:7" x14ac:dyDescent="0.25">
      <c r="A133" s="83" t="s">
        <v>334</v>
      </c>
      <c r="B133" s="80"/>
      <c r="C133" s="80"/>
      <c r="D133" s="80"/>
      <c r="E133" s="80"/>
      <c r="F133" s="80"/>
      <c r="G133" s="80"/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/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/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/>
    </row>
    <row r="137" spans="1:7" x14ac:dyDescent="0.25">
      <c r="A137" s="83" t="s">
        <v>338</v>
      </c>
      <c r="B137" s="80"/>
      <c r="C137" s="80"/>
      <c r="D137" s="80"/>
      <c r="E137" s="80"/>
      <c r="F137" s="80"/>
      <c r="G137" s="80"/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/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/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/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/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/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/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/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/>
    </row>
    <row r="146" spans="1:7" x14ac:dyDescent="0.25">
      <c r="A146" s="83" t="s">
        <v>347</v>
      </c>
      <c r="B146" s="80"/>
      <c r="C146" s="80"/>
      <c r="D146" s="80"/>
      <c r="E146" s="80"/>
      <c r="F146" s="80"/>
      <c r="G146" s="80"/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/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/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/>
    </row>
    <row r="150" spans="1:7" x14ac:dyDescent="0.25">
      <c r="A150" s="83" t="s">
        <v>351</v>
      </c>
      <c r="B150" s="80"/>
      <c r="C150" s="80"/>
      <c r="D150" s="80"/>
      <c r="E150" s="80"/>
      <c r="F150" s="80"/>
      <c r="G150" s="80"/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/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/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/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/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/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/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/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21850909.850000001</v>
      </c>
      <c r="C159" s="79">
        <f t="shared" ref="C159:G159" si="2">C9+C84</f>
        <v>0</v>
      </c>
      <c r="D159" s="79">
        <f t="shared" si="2"/>
        <v>21850909.849999998</v>
      </c>
      <c r="E159" s="79">
        <f t="shared" si="2"/>
        <v>4411515.08</v>
      </c>
      <c r="F159" s="79">
        <f t="shared" si="2"/>
        <v>4411515.08</v>
      </c>
      <c r="G159" s="79">
        <f t="shared" si="2"/>
        <v>17439394.77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21850909.850000001</v>
      </c>
      <c r="Q2" s="18">
        <f>'Formato 6 a)'!C9</f>
        <v>0</v>
      </c>
      <c r="R2" s="18">
        <f>'Formato 6 a)'!D9</f>
        <v>21850909.849999998</v>
      </c>
      <c r="S2" s="18">
        <f>'Formato 6 a)'!E9</f>
        <v>4411515.08</v>
      </c>
      <c r="T2" s="18">
        <f>'Formato 6 a)'!F9</f>
        <v>4411515.08</v>
      </c>
      <c r="U2" s="18">
        <f>'Formato 6 a)'!G9</f>
        <v>17439394.77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8561221.0899999999</v>
      </c>
      <c r="Q3" s="18">
        <f>'Formato 6 a)'!C10</f>
        <v>45000</v>
      </c>
      <c r="R3" s="18">
        <f>'Formato 6 a)'!D10</f>
        <v>8606221.0899999999</v>
      </c>
      <c r="S3" s="18">
        <f>'Formato 6 a)'!E10</f>
        <v>1472918.16</v>
      </c>
      <c r="T3" s="18">
        <f>'Formato 6 a)'!F10</f>
        <v>1472918.16</v>
      </c>
      <c r="U3" s="18">
        <f>'Formato 6 a)'!G10</f>
        <v>7133302.9299999997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2710846.11</v>
      </c>
      <c r="Q4" s="18">
        <f>'Formato 6 a)'!C11</f>
        <v>0</v>
      </c>
      <c r="R4" s="18">
        <f>'Formato 6 a)'!D11</f>
        <v>2710846.11</v>
      </c>
      <c r="S4" s="18">
        <f>'Formato 6 a)'!E11</f>
        <v>532722.26</v>
      </c>
      <c r="T4" s="18">
        <f>'Formato 6 a)'!F11</f>
        <v>532722.26</v>
      </c>
      <c r="U4" s="18">
        <f>'Formato 6 a)'!G11</f>
        <v>2178123.8499999996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3014965.55</v>
      </c>
      <c r="Q5" s="18">
        <f>'Formato 6 a)'!C12</f>
        <v>0</v>
      </c>
      <c r="R5" s="18">
        <f>'Formato 6 a)'!D12</f>
        <v>3014965.55</v>
      </c>
      <c r="S5" s="18">
        <f>'Formato 6 a)'!E12</f>
        <v>669943.44999999995</v>
      </c>
      <c r="T5" s="18">
        <f>'Formato 6 a)'!F12</f>
        <v>669943.44999999995</v>
      </c>
      <c r="U5" s="18">
        <f>'Formato 6 a)'!G12</f>
        <v>2345022.0999999996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1240731.17</v>
      </c>
      <c r="Q6" s="18">
        <f>'Formato 6 a)'!C13</f>
        <v>45000</v>
      </c>
      <c r="R6" s="18">
        <f>'Formato 6 a)'!D13</f>
        <v>1285731.17</v>
      </c>
      <c r="S6" s="18">
        <f>'Formato 6 a)'!E13</f>
        <v>24261.21</v>
      </c>
      <c r="T6" s="18">
        <f>'Formato 6 a)'!F13</f>
        <v>24261.21</v>
      </c>
      <c r="U6" s="18">
        <f>'Formato 6 a)'!G13</f>
        <v>1261469.96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1594678.26</v>
      </c>
      <c r="Q8" s="18">
        <f>'Formato 6 a)'!C15</f>
        <v>0</v>
      </c>
      <c r="R8" s="18">
        <f>'Formato 6 a)'!D15</f>
        <v>1594678.26</v>
      </c>
      <c r="S8" s="18">
        <f>'Formato 6 a)'!E15</f>
        <v>245991.24</v>
      </c>
      <c r="T8" s="18">
        <f>'Formato 6 a)'!F15</f>
        <v>245991.24</v>
      </c>
      <c r="U8" s="18">
        <f>'Formato 6 a)'!G15</f>
        <v>1348687.02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2708784.25</v>
      </c>
      <c r="Q11" s="18">
        <f>'Formato 6 a)'!C18</f>
        <v>-219000</v>
      </c>
      <c r="R11" s="18">
        <f>'Formato 6 a)'!D18</f>
        <v>2489784.25</v>
      </c>
      <c r="S11" s="18">
        <f>'Formato 6 a)'!E18</f>
        <v>591365.89</v>
      </c>
      <c r="T11" s="18">
        <f>'Formato 6 a)'!F18</f>
        <v>591365.89</v>
      </c>
      <c r="U11" s="18">
        <f>'Formato 6 a)'!G18</f>
        <v>1898418.36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211597.14</v>
      </c>
      <c r="Q12" s="18">
        <f>'Formato 6 a)'!C19</f>
        <v>0</v>
      </c>
      <c r="R12" s="18">
        <f>'Formato 6 a)'!D19</f>
        <v>211597.14</v>
      </c>
      <c r="S12" s="18">
        <f>'Formato 6 a)'!E19</f>
        <v>45716.29</v>
      </c>
      <c r="T12" s="18">
        <f>'Formato 6 a)'!F19</f>
        <v>45716.29</v>
      </c>
      <c r="U12" s="18">
        <f>'Formato 6 a)'!G19</f>
        <v>165880.85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50562</v>
      </c>
      <c r="Q13" s="18">
        <f>'Formato 6 a)'!C20</f>
        <v>0</v>
      </c>
      <c r="R13" s="18">
        <f>'Formato 6 a)'!D20</f>
        <v>50562</v>
      </c>
      <c r="S13" s="18">
        <f>'Formato 6 a)'!E20</f>
        <v>7908.09</v>
      </c>
      <c r="T13" s="18">
        <f>'Formato 6 a)'!F20</f>
        <v>7908.09</v>
      </c>
      <c r="U13" s="18">
        <f>'Formato 6 a)'!G20</f>
        <v>42653.91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0</v>
      </c>
      <c r="T14" s="18">
        <f>'Formato 6 a)'!F21</f>
        <v>0</v>
      </c>
      <c r="U14" s="18">
        <f>'Formato 6 a)'!G21</f>
        <v>50000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837642.68</v>
      </c>
      <c r="Q15" s="18">
        <f>'Formato 6 a)'!C22</f>
        <v>-95000</v>
      </c>
      <c r="R15" s="18">
        <f>'Formato 6 a)'!D22</f>
        <v>742642.68</v>
      </c>
      <c r="S15" s="18">
        <f>'Formato 6 a)'!E22</f>
        <v>193389.66</v>
      </c>
      <c r="T15" s="18">
        <f>'Formato 6 a)'!F22</f>
        <v>193389.66</v>
      </c>
      <c r="U15" s="18">
        <f>'Formato 6 a)'!G22</f>
        <v>549253.02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98493.759999999995</v>
      </c>
      <c r="Q16" s="18">
        <f>'Formato 6 a)'!C23</f>
        <v>0</v>
      </c>
      <c r="R16" s="18">
        <f>'Formato 6 a)'!D23</f>
        <v>98493.759999999995</v>
      </c>
      <c r="S16" s="18">
        <f>'Formato 6 a)'!E23</f>
        <v>30975</v>
      </c>
      <c r="T16" s="18">
        <f>'Formato 6 a)'!F23</f>
        <v>30975</v>
      </c>
      <c r="U16" s="18">
        <f>'Formato 6 a)'!G23</f>
        <v>67518.759999999995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685866.74</v>
      </c>
      <c r="Q17" s="18">
        <f>'Formato 6 a)'!C24</f>
        <v>-31000</v>
      </c>
      <c r="R17" s="18">
        <f>'Formato 6 a)'!D24</f>
        <v>654866.74</v>
      </c>
      <c r="S17" s="18">
        <f>'Formato 6 a)'!E24</f>
        <v>163322.35</v>
      </c>
      <c r="T17" s="18">
        <f>'Formato 6 a)'!F24</f>
        <v>163322.35</v>
      </c>
      <c r="U17" s="18">
        <f>'Formato 6 a)'!G24</f>
        <v>491544.39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57701.58</v>
      </c>
      <c r="Q18" s="18">
        <f>'Formato 6 a)'!C25</f>
        <v>0</v>
      </c>
      <c r="R18" s="18">
        <f>'Formato 6 a)'!D25</f>
        <v>57701.58</v>
      </c>
      <c r="S18" s="18">
        <f>'Formato 6 a)'!E25</f>
        <v>258.64</v>
      </c>
      <c r="T18" s="18">
        <f>'Formato 6 a)'!F25</f>
        <v>258.64</v>
      </c>
      <c r="U18" s="18">
        <f>'Formato 6 a)'!G25</f>
        <v>57442.94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716920.35</v>
      </c>
      <c r="Q20" s="18">
        <f>'Formato 6 a)'!C27</f>
        <v>-93000</v>
      </c>
      <c r="R20" s="18">
        <f>'Formato 6 a)'!D27</f>
        <v>623920.35</v>
      </c>
      <c r="S20" s="18">
        <f>'Formato 6 a)'!E27</f>
        <v>149795.85999999999</v>
      </c>
      <c r="T20" s="18">
        <f>'Formato 6 a)'!F27</f>
        <v>149795.85999999999</v>
      </c>
      <c r="U20" s="18">
        <f>'Formato 6 a)'!G27</f>
        <v>474124.49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9681184.3200000003</v>
      </c>
      <c r="Q21" s="18">
        <f>'Formato 6 a)'!C28</f>
        <v>-261000</v>
      </c>
      <c r="R21" s="18">
        <f>'Formato 6 a)'!D28</f>
        <v>9420184.3199999984</v>
      </c>
      <c r="S21" s="18">
        <f>'Formato 6 a)'!E28</f>
        <v>1788353.49</v>
      </c>
      <c r="T21" s="18">
        <f>'Formato 6 a)'!F28</f>
        <v>1788353.49</v>
      </c>
      <c r="U21" s="18">
        <f>'Formato 6 a)'!G28</f>
        <v>7631830.8300000001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7108771.9299999997</v>
      </c>
      <c r="Q22" s="18">
        <f>'Formato 6 a)'!C29</f>
        <v>-240000</v>
      </c>
      <c r="R22" s="18">
        <f>'Formato 6 a)'!D29</f>
        <v>6868771.9299999997</v>
      </c>
      <c r="S22" s="18">
        <f>'Formato 6 a)'!E29</f>
        <v>899527.09</v>
      </c>
      <c r="T22" s="18">
        <f>'Formato 6 a)'!F29</f>
        <v>899527.09</v>
      </c>
      <c r="U22" s="18">
        <f>'Formato 6 a)'!G29</f>
        <v>5969244.8399999999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152413.6</v>
      </c>
      <c r="Q23" s="18">
        <f>'Formato 6 a)'!C30</f>
        <v>-15000</v>
      </c>
      <c r="R23" s="18">
        <f>'Formato 6 a)'!D30</f>
        <v>137413.6</v>
      </c>
      <c r="S23" s="18">
        <f>'Formato 6 a)'!E30</f>
        <v>31385.69</v>
      </c>
      <c r="T23" s="18">
        <f>'Formato 6 a)'!F30</f>
        <v>31385.69</v>
      </c>
      <c r="U23" s="18">
        <f>'Formato 6 a)'!G30</f>
        <v>106027.91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344263.51</v>
      </c>
      <c r="Q24" s="18">
        <f>'Formato 6 a)'!C31</f>
        <v>63000</v>
      </c>
      <c r="R24" s="18">
        <f>'Formato 6 a)'!D31</f>
        <v>407263.51</v>
      </c>
      <c r="S24" s="18">
        <f>'Formato 6 a)'!E31</f>
        <v>192456.9</v>
      </c>
      <c r="T24" s="18">
        <f>'Formato 6 a)'!F31</f>
        <v>192456.9</v>
      </c>
      <c r="U24" s="18">
        <f>'Formato 6 a)'!G31</f>
        <v>214806.61000000002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127694.32</v>
      </c>
      <c r="Q25" s="18">
        <f>'Formato 6 a)'!C32</f>
        <v>0</v>
      </c>
      <c r="R25" s="18">
        <f>'Formato 6 a)'!D32</f>
        <v>127694.32</v>
      </c>
      <c r="S25" s="18">
        <f>'Formato 6 a)'!E32</f>
        <v>80535.960000000006</v>
      </c>
      <c r="T25" s="18">
        <f>'Formato 6 a)'!F32</f>
        <v>80535.960000000006</v>
      </c>
      <c r="U25" s="18">
        <f>'Formato 6 a)'!G32</f>
        <v>47158.36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685563.47</v>
      </c>
      <c r="Q26" s="18">
        <f>'Formato 6 a)'!C33</f>
        <v>-80000</v>
      </c>
      <c r="R26" s="18">
        <f>'Formato 6 a)'!D33</f>
        <v>605563.47</v>
      </c>
      <c r="S26" s="18">
        <f>'Formato 6 a)'!E33</f>
        <v>131000.41</v>
      </c>
      <c r="T26" s="18">
        <f>'Formato 6 a)'!F33</f>
        <v>131000.41</v>
      </c>
      <c r="U26" s="18">
        <f>'Formato 6 a)'!G33</f>
        <v>474563.05999999994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58680</v>
      </c>
      <c r="Q27" s="18">
        <f>'Formato 6 a)'!C34</f>
        <v>-15000</v>
      </c>
      <c r="R27" s="18">
        <f>'Formato 6 a)'!D34</f>
        <v>43680</v>
      </c>
      <c r="S27" s="18">
        <f>'Formato 6 a)'!E34</f>
        <v>17068.86</v>
      </c>
      <c r="T27" s="18">
        <f>'Formato 6 a)'!F34</f>
        <v>17068.86</v>
      </c>
      <c r="U27" s="18">
        <f>'Formato 6 a)'!G34</f>
        <v>26611.14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7500</v>
      </c>
      <c r="Q28" s="18">
        <f>'Formato 6 a)'!C35</f>
        <v>0</v>
      </c>
      <c r="R28" s="18">
        <f>'Formato 6 a)'!D35</f>
        <v>7500</v>
      </c>
      <c r="S28" s="18">
        <f>'Formato 6 a)'!E35</f>
        <v>126.56</v>
      </c>
      <c r="T28" s="18">
        <f>'Formato 6 a)'!F35</f>
        <v>126.56</v>
      </c>
      <c r="U28" s="18">
        <f>'Formato 6 a)'!G35</f>
        <v>7373.44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10000</v>
      </c>
      <c r="R29" s="18">
        <f>'Formato 6 a)'!D36</f>
        <v>11500</v>
      </c>
      <c r="S29" s="18">
        <f>'Formato 6 a)'!E36</f>
        <v>8612.09</v>
      </c>
      <c r="T29" s="18">
        <f>'Formato 6 a)'!F36</f>
        <v>8612.09</v>
      </c>
      <c r="U29" s="18">
        <f>'Formato 6 a)'!G36</f>
        <v>2887.91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1194797.49</v>
      </c>
      <c r="Q30" s="18">
        <f>'Formato 6 a)'!C37</f>
        <v>16000</v>
      </c>
      <c r="R30" s="18">
        <f>'Formato 6 a)'!D37</f>
        <v>1210797.49</v>
      </c>
      <c r="S30" s="18">
        <f>'Formato 6 a)'!E37</f>
        <v>427639.93</v>
      </c>
      <c r="T30" s="18">
        <f>'Formato 6 a)'!F37</f>
        <v>427639.93</v>
      </c>
      <c r="U30" s="18">
        <f>'Formato 6 a)'!G37</f>
        <v>783157.56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43757.18</v>
      </c>
      <c r="Q31" s="18">
        <f>'Formato 6 a)'!C38</f>
        <v>0</v>
      </c>
      <c r="R31" s="18">
        <f>'Formato 6 a)'!D38</f>
        <v>43757.18</v>
      </c>
      <c r="S31" s="18">
        <f>'Formato 6 a)'!E38</f>
        <v>10070.879999999999</v>
      </c>
      <c r="T31" s="18">
        <f>'Formato 6 a)'!F38</f>
        <v>10070.879999999999</v>
      </c>
      <c r="U31" s="18">
        <f>'Formato 6 a)'!G38</f>
        <v>33686.300000000003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43757.18</v>
      </c>
      <c r="Q36" s="18">
        <f>'Formato 6 a)'!C43</f>
        <v>0</v>
      </c>
      <c r="R36" s="18">
        <f>'Formato 6 a)'!D43</f>
        <v>43757.18</v>
      </c>
      <c r="S36" s="18">
        <f>'Formato 6 a)'!E43</f>
        <v>10070.879999999999</v>
      </c>
      <c r="T36" s="18">
        <f>'Formato 6 a)'!F43</f>
        <v>10070.879999999999</v>
      </c>
      <c r="U36" s="18">
        <f>'Formato 6 a)'!G43</f>
        <v>33686.300000000003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855963.01</v>
      </c>
      <c r="Q41" s="18">
        <f>'Formato 6 a)'!C48</f>
        <v>315000</v>
      </c>
      <c r="R41" s="18">
        <f>'Formato 6 a)'!D48</f>
        <v>1170963.01</v>
      </c>
      <c r="S41" s="18">
        <f>'Formato 6 a)'!E48</f>
        <v>480819.88</v>
      </c>
      <c r="T41" s="18">
        <f>'Formato 6 a)'!F48</f>
        <v>480819.88</v>
      </c>
      <c r="U41" s="18">
        <f>'Formato 6 a)'!G48</f>
        <v>690143.13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42953</v>
      </c>
      <c r="Q42" s="18">
        <f>'Formato 6 a)'!C49</f>
        <v>0</v>
      </c>
      <c r="R42" s="18">
        <f>'Formato 6 a)'!D49</f>
        <v>42953</v>
      </c>
      <c r="S42" s="18">
        <f>'Formato 6 a)'!E49</f>
        <v>7690</v>
      </c>
      <c r="T42" s="18">
        <f>'Formato 6 a)'!F49</f>
        <v>7690</v>
      </c>
      <c r="U42" s="18">
        <f>'Formato 6 a)'!G49</f>
        <v>35263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500000</v>
      </c>
      <c r="Q45" s="18">
        <f>'Formato 6 a)'!C52</f>
        <v>0</v>
      </c>
      <c r="R45" s="18">
        <f>'Formato 6 a)'!D52</f>
        <v>500000</v>
      </c>
      <c r="S45" s="18">
        <f>'Formato 6 a)'!E52</f>
        <v>0</v>
      </c>
      <c r="T45" s="18">
        <f>'Formato 6 a)'!F52</f>
        <v>0</v>
      </c>
      <c r="U45" s="18">
        <f>'Formato 6 a)'!G52</f>
        <v>500000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313010.01</v>
      </c>
      <c r="Q47" s="18">
        <f>'Formato 6 a)'!C54</f>
        <v>315000</v>
      </c>
      <c r="R47" s="18">
        <f>'Formato 6 a)'!D54</f>
        <v>628010.01</v>
      </c>
      <c r="S47" s="18">
        <f>'Formato 6 a)'!E54</f>
        <v>473129.88</v>
      </c>
      <c r="T47" s="18">
        <f>'Formato 6 a)'!F54</f>
        <v>473129.88</v>
      </c>
      <c r="U47" s="18">
        <f>'Formato 6 a)'!G54</f>
        <v>154880.13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120000</v>
      </c>
      <c r="R51" s="18">
        <f>'Formato 6 a)'!D58</f>
        <v>120000</v>
      </c>
      <c r="S51" s="18">
        <f>'Formato 6 a)'!E58</f>
        <v>67986.78</v>
      </c>
      <c r="T51" s="18">
        <f>'Formato 6 a)'!F58</f>
        <v>67986.78</v>
      </c>
      <c r="U51" s="18">
        <f>'Formato 6 a)'!G58</f>
        <v>52013.22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120000</v>
      </c>
      <c r="R52" s="18">
        <f>'Formato 6 a)'!D59</f>
        <v>120000</v>
      </c>
      <c r="S52" s="18">
        <f>'Formato 6 a)'!E59</f>
        <v>67986.78</v>
      </c>
      <c r="T52" s="18">
        <f>'Formato 6 a)'!F59</f>
        <v>67986.78</v>
      </c>
      <c r="U52" s="18">
        <f>'Formato 6 a)'!G59</f>
        <v>52013.22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21850909.850000001</v>
      </c>
      <c r="Q150">
        <f>'Formato 6 a)'!C159</f>
        <v>0</v>
      </c>
      <c r="R150">
        <f>'Formato 6 a)'!D159</f>
        <v>21850909.849999998</v>
      </c>
      <c r="S150">
        <f>'Formato 6 a)'!E159</f>
        <v>4411515.08</v>
      </c>
      <c r="T150">
        <f>'Formato 6 a)'!F159</f>
        <v>4411515.08</v>
      </c>
      <c r="U150">
        <f>'Formato 6 a)'!G159</f>
        <v>17439394.77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4"/>
  <sheetViews>
    <sheetView showGridLines="0" zoomScale="90" zoomScaleNormal="90" workbookViewId="0">
      <selection activeCell="B10" sqref="B1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8" t="s">
        <v>3290</v>
      </c>
      <c r="B1" s="188"/>
      <c r="C1" s="188"/>
      <c r="D1" s="188"/>
      <c r="E1" s="188"/>
      <c r="F1" s="188"/>
      <c r="G1" s="188"/>
    </row>
    <row r="2" spans="1:7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2" t="s">
        <v>277</v>
      </c>
      <c r="B3" s="173"/>
      <c r="C3" s="173"/>
      <c r="D3" s="173"/>
      <c r="E3" s="173"/>
      <c r="F3" s="173"/>
      <c r="G3" s="174"/>
    </row>
    <row r="4" spans="1:7" x14ac:dyDescent="0.25">
      <c r="A4" s="172" t="s">
        <v>431</v>
      </c>
      <c r="B4" s="173"/>
      <c r="C4" s="173"/>
      <c r="D4" s="173"/>
      <c r="E4" s="173"/>
      <c r="F4" s="173"/>
      <c r="G4" s="174"/>
    </row>
    <row r="5" spans="1:7" ht="14.25" x14ac:dyDescent="0.45">
      <c r="A5" s="175" t="str">
        <f>TRIMESTRE</f>
        <v>Del 1 de enero al 30 de marzo de 2018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84" t="s">
        <v>0</v>
      </c>
      <c r="B7" s="186" t="s">
        <v>279</v>
      </c>
      <c r="C7" s="186"/>
      <c r="D7" s="186"/>
      <c r="E7" s="186"/>
      <c r="F7" s="186"/>
      <c r="G7" s="190" t="s">
        <v>280</v>
      </c>
    </row>
    <row r="8" spans="1:7" ht="30" x14ac:dyDescent="0.25">
      <c r="A8" s="185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9"/>
    </row>
    <row r="9" spans="1:7" x14ac:dyDescent="0.25">
      <c r="A9" s="52" t="s">
        <v>440</v>
      </c>
      <c r="B9" s="59">
        <f>SUM(B10:GASTO_NE_FIN_01)</f>
        <v>21850909.850000001</v>
      </c>
      <c r="C9" s="59">
        <f>SUM(C10:GASTO_NE_FIN_02)</f>
        <v>0</v>
      </c>
      <c r="D9" s="59">
        <f>SUM(D10:GASTO_NE_FIN_03)</f>
        <v>21850909.850000001</v>
      </c>
      <c r="E9" s="59">
        <f>SUM(E10:GASTO_NE_FIN_04)</f>
        <v>4411515.08</v>
      </c>
      <c r="F9" s="59">
        <f>SUM(F10:GASTO_NE_FIN_05)</f>
        <v>4411515.08</v>
      </c>
      <c r="G9" s="59">
        <f>SUM(G10:GASTO_NE_FIN_06)</f>
        <v>17439394.77</v>
      </c>
    </row>
    <row r="10" spans="1:7" s="24" customFormat="1" x14ac:dyDescent="0.25">
      <c r="A10" s="143" t="s">
        <v>3305</v>
      </c>
      <c r="B10" s="60">
        <v>2015257.5</v>
      </c>
      <c r="C10" s="60">
        <v>0</v>
      </c>
      <c r="D10" s="60">
        <v>2015257.5</v>
      </c>
      <c r="E10" s="60">
        <v>381711.32</v>
      </c>
      <c r="F10" s="60">
        <v>381711.32</v>
      </c>
      <c r="G10" s="77">
        <f>D10-E10</f>
        <v>1633546.18</v>
      </c>
    </row>
    <row r="11" spans="1:7" s="24" customFormat="1" x14ac:dyDescent="0.25">
      <c r="A11" s="143" t="s">
        <v>3306</v>
      </c>
      <c r="B11" s="60">
        <v>3087134.34</v>
      </c>
      <c r="C11" s="60">
        <v>-26049.18</v>
      </c>
      <c r="D11" s="60">
        <v>3061085.16</v>
      </c>
      <c r="E11" s="60">
        <v>736267.76</v>
      </c>
      <c r="F11" s="60">
        <v>736267.76</v>
      </c>
      <c r="G11" s="77">
        <f t="shared" ref="G11:G17" si="0">D11-E11</f>
        <v>2324817.4000000004</v>
      </c>
    </row>
    <row r="12" spans="1:7" s="24" customFormat="1" x14ac:dyDescent="0.25">
      <c r="A12" s="143" t="s">
        <v>3307</v>
      </c>
      <c r="B12" s="60">
        <v>144932.07999999999</v>
      </c>
      <c r="C12" s="60">
        <v>0</v>
      </c>
      <c r="D12" s="60">
        <v>144932.07999999999</v>
      </c>
      <c r="E12" s="60">
        <v>27125.63</v>
      </c>
      <c r="F12" s="60">
        <v>27125.63</v>
      </c>
      <c r="G12" s="77">
        <f t="shared" si="0"/>
        <v>117806.44999999998</v>
      </c>
    </row>
    <row r="13" spans="1:7" s="24" customFormat="1" x14ac:dyDescent="0.25">
      <c r="A13" s="143" t="s">
        <v>3308</v>
      </c>
      <c r="B13" s="60">
        <v>130123.49</v>
      </c>
      <c r="C13" s="60">
        <v>0</v>
      </c>
      <c r="D13" s="60">
        <v>130123.49</v>
      </c>
      <c r="E13" s="60">
        <v>24912.38</v>
      </c>
      <c r="F13" s="60">
        <v>24912.38</v>
      </c>
      <c r="G13" s="77">
        <f t="shared" si="0"/>
        <v>105211.11</v>
      </c>
    </row>
    <row r="14" spans="1:7" s="24" customFormat="1" x14ac:dyDescent="0.25">
      <c r="A14" s="143" t="s">
        <v>3309</v>
      </c>
      <c r="B14" s="60">
        <v>212693.64</v>
      </c>
      <c r="C14" s="60">
        <v>0</v>
      </c>
      <c r="D14" s="60">
        <v>212693.64</v>
      </c>
      <c r="E14" s="60">
        <v>44398.1</v>
      </c>
      <c r="F14" s="60">
        <v>44398.1</v>
      </c>
      <c r="G14" s="77">
        <f t="shared" si="0"/>
        <v>168295.54</v>
      </c>
    </row>
    <row r="15" spans="1:7" s="24" customFormat="1" x14ac:dyDescent="0.25">
      <c r="A15" s="143" t="s">
        <v>3310</v>
      </c>
      <c r="B15" s="60">
        <v>210302.49</v>
      </c>
      <c r="C15" s="60">
        <v>0</v>
      </c>
      <c r="D15" s="60">
        <v>210302.49</v>
      </c>
      <c r="E15" s="60">
        <v>70195.69</v>
      </c>
      <c r="F15" s="60">
        <v>70195.69</v>
      </c>
      <c r="G15" s="77">
        <f t="shared" si="0"/>
        <v>140106.79999999999</v>
      </c>
    </row>
    <row r="16" spans="1:7" s="24" customFormat="1" x14ac:dyDescent="0.25">
      <c r="A16" s="143" t="s">
        <v>3311</v>
      </c>
      <c r="B16" s="60">
        <v>1371757.71</v>
      </c>
      <c r="C16" s="60">
        <v>0</v>
      </c>
      <c r="D16" s="60">
        <v>1371757.71</v>
      </c>
      <c r="E16" s="60">
        <v>252696.25</v>
      </c>
      <c r="F16" s="60">
        <v>252696.25</v>
      </c>
      <c r="G16" s="77">
        <f t="shared" si="0"/>
        <v>1119061.46</v>
      </c>
    </row>
    <row r="17" spans="1:7" s="24" customFormat="1" x14ac:dyDescent="0.25">
      <c r="A17" s="143" t="s">
        <v>3312</v>
      </c>
      <c r="B17" s="60">
        <v>1232693.6599999999</v>
      </c>
      <c r="C17" s="60">
        <v>0</v>
      </c>
      <c r="D17" s="60">
        <v>1232693.6599999999</v>
      </c>
      <c r="E17" s="60">
        <v>131430.25</v>
      </c>
      <c r="F17" s="60">
        <v>131430.25</v>
      </c>
      <c r="G17" s="77">
        <f t="shared" si="0"/>
        <v>1101263.4099999999</v>
      </c>
    </row>
    <row r="18" spans="1:7" s="24" customFormat="1" x14ac:dyDescent="0.25">
      <c r="A18" s="143" t="s">
        <v>3313</v>
      </c>
      <c r="B18" s="60">
        <v>278700.56</v>
      </c>
      <c r="C18" s="60">
        <v>0</v>
      </c>
      <c r="D18" s="60">
        <v>278700.56</v>
      </c>
      <c r="E18" s="60">
        <v>53344.5</v>
      </c>
      <c r="F18" s="60">
        <v>53344.5</v>
      </c>
      <c r="G18" s="77">
        <f t="shared" ref="G18:G20" si="1">D18-E18</f>
        <v>225356.06</v>
      </c>
    </row>
    <row r="19" spans="1:7" s="24" customFormat="1" x14ac:dyDescent="0.25">
      <c r="A19" s="143" t="s">
        <v>3314</v>
      </c>
      <c r="B19" s="60">
        <v>9685053.5600000005</v>
      </c>
      <c r="C19" s="60">
        <v>76049.179999999993</v>
      </c>
      <c r="D19" s="60">
        <v>9761102.7400000002</v>
      </c>
      <c r="E19" s="60">
        <v>1998214.66</v>
      </c>
      <c r="F19" s="60">
        <v>1998214.66</v>
      </c>
      <c r="G19" s="77">
        <f t="shared" si="1"/>
        <v>7762888.0800000001</v>
      </c>
    </row>
    <row r="20" spans="1:7" s="24" customFormat="1" x14ac:dyDescent="0.25">
      <c r="A20" s="143" t="s">
        <v>3315</v>
      </c>
      <c r="B20" s="60">
        <v>3482260.82</v>
      </c>
      <c r="C20" s="60">
        <v>-50000</v>
      </c>
      <c r="D20" s="60">
        <v>3432260.82</v>
      </c>
      <c r="E20" s="60">
        <v>691218.54</v>
      </c>
      <c r="F20" s="60">
        <v>691218.54</v>
      </c>
      <c r="G20" s="77">
        <f t="shared" si="1"/>
        <v>2741042.28</v>
      </c>
    </row>
    <row r="21" spans="1:7" ht="14.25" x14ac:dyDescent="0.45">
      <c r="A21" s="76" t="s">
        <v>686</v>
      </c>
      <c r="B21" s="54"/>
      <c r="C21" s="54"/>
      <c r="D21" s="54"/>
      <c r="E21" s="54"/>
      <c r="F21" s="54"/>
      <c r="G21" s="54"/>
    </row>
    <row r="22" spans="1:7" s="24" customFormat="1" ht="14.25" x14ac:dyDescent="0.45">
      <c r="A22" s="55" t="s">
        <v>441</v>
      </c>
      <c r="B22" s="61">
        <f>SUM(B23:GASTO_E_FIN_01)</f>
        <v>0</v>
      </c>
      <c r="C22" s="61">
        <f>SUM(C23:GASTO_E_FIN_02)</f>
        <v>0</v>
      </c>
      <c r="D22" s="61">
        <f>SUM(D23:GASTO_E_FIN_03)</f>
        <v>0</v>
      </c>
      <c r="E22" s="61">
        <f>SUM(E23:GASTO_E_FIN_04)</f>
        <v>0</v>
      </c>
      <c r="F22" s="61">
        <f>SUM(F23:GASTO_E_FIN_05)</f>
        <v>0</v>
      </c>
      <c r="G22" s="61">
        <f>SUM(G23:GASTO_E_FIN_06)</f>
        <v>0</v>
      </c>
    </row>
    <row r="23" spans="1:7" s="24" customFormat="1" ht="14.25" x14ac:dyDescent="0.45">
      <c r="A23" s="143" t="s">
        <v>432</v>
      </c>
      <c r="B23" s="60"/>
      <c r="C23" s="60"/>
      <c r="D23" s="60"/>
      <c r="E23" s="60"/>
      <c r="F23" s="60"/>
      <c r="G23" s="60"/>
    </row>
    <row r="24" spans="1:7" s="24" customFormat="1" ht="14.25" x14ac:dyDescent="0.45">
      <c r="A24" s="143" t="s">
        <v>433</v>
      </c>
      <c r="B24" s="60"/>
      <c r="C24" s="60"/>
      <c r="D24" s="60"/>
      <c r="E24" s="60"/>
      <c r="F24" s="60"/>
      <c r="G24" s="60"/>
    </row>
    <row r="25" spans="1:7" s="24" customFormat="1" ht="14.25" x14ac:dyDescent="0.45">
      <c r="A25" s="143" t="s">
        <v>434</v>
      </c>
      <c r="B25" s="60"/>
      <c r="C25" s="60"/>
      <c r="D25" s="60"/>
      <c r="E25" s="60"/>
      <c r="F25" s="60"/>
      <c r="G25" s="60"/>
    </row>
    <row r="26" spans="1:7" s="24" customFormat="1" ht="14.25" x14ac:dyDescent="0.45">
      <c r="A26" s="143" t="s">
        <v>435</v>
      </c>
      <c r="B26" s="60"/>
      <c r="C26" s="60"/>
      <c r="D26" s="60"/>
      <c r="E26" s="60"/>
      <c r="F26" s="60"/>
      <c r="G26" s="60"/>
    </row>
    <row r="27" spans="1:7" s="24" customFormat="1" x14ac:dyDescent="0.25">
      <c r="A27" s="143" t="s">
        <v>436</v>
      </c>
      <c r="B27" s="60"/>
      <c r="C27" s="60"/>
      <c r="D27" s="60"/>
      <c r="E27" s="60"/>
      <c r="F27" s="60"/>
      <c r="G27" s="60"/>
    </row>
    <row r="28" spans="1:7" s="24" customFormat="1" x14ac:dyDescent="0.25">
      <c r="A28" s="143" t="s">
        <v>437</v>
      </c>
      <c r="B28" s="60"/>
      <c r="C28" s="60"/>
      <c r="D28" s="60"/>
      <c r="E28" s="60"/>
      <c r="F28" s="60"/>
      <c r="G28" s="60"/>
    </row>
    <row r="29" spans="1:7" s="24" customFormat="1" x14ac:dyDescent="0.25">
      <c r="A29" s="143" t="s">
        <v>438</v>
      </c>
      <c r="B29" s="60"/>
      <c r="C29" s="60"/>
      <c r="D29" s="60"/>
      <c r="E29" s="60"/>
      <c r="F29" s="60"/>
      <c r="G29" s="60"/>
    </row>
    <row r="30" spans="1:7" s="24" customFormat="1" x14ac:dyDescent="0.25">
      <c r="A30" s="143" t="s">
        <v>439</v>
      </c>
      <c r="B30" s="60"/>
      <c r="C30" s="60"/>
      <c r="D30" s="60"/>
      <c r="E30" s="60"/>
      <c r="F30" s="60"/>
      <c r="G30" s="60"/>
    </row>
    <row r="31" spans="1:7" x14ac:dyDescent="0.25">
      <c r="A31" s="76" t="s">
        <v>686</v>
      </c>
      <c r="B31" s="54"/>
      <c r="C31" s="54"/>
      <c r="D31" s="54"/>
      <c r="E31" s="54"/>
      <c r="F31" s="54"/>
      <c r="G31" s="54"/>
    </row>
    <row r="32" spans="1:7" x14ac:dyDescent="0.25">
      <c r="A32" s="55" t="s">
        <v>360</v>
      </c>
      <c r="B32" s="61">
        <f>GASTO_NE_T1+GASTO_E_T1</f>
        <v>21850909.850000001</v>
      </c>
      <c r="C32" s="61">
        <f>GASTO_NE_T2+GASTO_E_T2</f>
        <v>0</v>
      </c>
      <c r="D32" s="61">
        <f>GASTO_NE_T3+GASTO_E_T3</f>
        <v>21850909.850000001</v>
      </c>
      <c r="E32" s="61">
        <f>GASTO_NE_T4+GASTO_E_T4</f>
        <v>4411515.08</v>
      </c>
      <c r="F32" s="61">
        <f>GASTO_NE_T5+GASTO_E_T5</f>
        <v>4411515.08</v>
      </c>
      <c r="G32" s="61">
        <f>GASTO_NE_T6+GASTO_E_T6</f>
        <v>17439394.77</v>
      </c>
    </row>
    <row r="33" spans="1:7" x14ac:dyDescent="0.25">
      <c r="A33" s="58"/>
      <c r="B33" s="65"/>
      <c r="C33" s="65"/>
      <c r="D33" s="65"/>
      <c r="E33" s="65"/>
      <c r="F33" s="65"/>
      <c r="G33" s="78"/>
    </row>
    <row r="34" spans="1:7" ht="14.25" hidden="1" x14ac:dyDescent="0.45">
      <c r="A34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32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21850909.850000001</v>
      </c>
      <c r="Q2" s="18">
        <f>GASTO_NE_T2</f>
        <v>0</v>
      </c>
      <c r="R2" s="18">
        <f>GASTO_NE_T3</f>
        <v>21850909.850000001</v>
      </c>
      <c r="S2" s="18">
        <f>GASTO_NE_T4</f>
        <v>4411515.08</v>
      </c>
      <c r="T2" s="18">
        <f>GASTO_NE_T5</f>
        <v>4411515.08</v>
      </c>
      <c r="U2" s="18">
        <f>GASTO_NE_T6</f>
        <v>17439394.77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21850909.850000001</v>
      </c>
      <c r="Q4" s="18">
        <f>TOTAL_E_T2</f>
        <v>0</v>
      </c>
      <c r="R4" s="18">
        <f>TOTAL_E_T3</f>
        <v>21850909.850000001</v>
      </c>
      <c r="S4" s="18">
        <f>TOTAL_E_T4</f>
        <v>4411515.08</v>
      </c>
      <c r="T4" s="18">
        <f>TOTAL_E_T5</f>
        <v>4411515.08</v>
      </c>
      <c r="U4" s="18">
        <f>TOTAL_E_T6</f>
        <v>17439394.77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E65" sqref="E6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4" t="s">
        <v>3289</v>
      </c>
      <c r="B1" s="195"/>
      <c r="C1" s="195"/>
      <c r="D1" s="195"/>
      <c r="E1" s="195"/>
      <c r="F1" s="195"/>
      <c r="G1" s="195"/>
    </row>
    <row r="2" spans="1:7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2" t="s">
        <v>396</v>
      </c>
      <c r="B3" s="173"/>
      <c r="C3" s="173"/>
      <c r="D3" s="173"/>
      <c r="E3" s="173"/>
      <c r="F3" s="173"/>
      <c r="G3" s="174"/>
    </row>
    <row r="4" spans="1:7" x14ac:dyDescent="0.25">
      <c r="A4" s="172" t="s">
        <v>397</v>
      </c>
      <c r="B4" s="173"/>
      <c r="C4" s="173"/>
      <c r="D4" s="173"/>
      <c r="E4" s="173"/>
      <c r="F4" s="173"/>
      <c r="G4" s="174"/>
    </row>
    <row r="5" spans="1:7" ht="14.25" x14ac:dyDescent="0.45">
      <c r="A5" s="175" t="str">
        <f>TRIMESTRE</f>
        <v>Del 1 de enero al 30 de marzo de 2018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73" t="s">
        <v>0</v>
      </c>
      <c r="B7" s="178" t="s">
        <v>279</v>
      </c>
      <c r="C7" s="179"/>
      <c r="D7" s="179"/>
      <c r="E7" s="179"/>
      <c r="F7" s="180"/>
      <c r="G7" s="190" t="s">
        <v>3286</v>
      </c>
    </row>
    <row r="8" spans="1:7" ht="30.75" customHeight="1" x14ac:dyDescent="0.25">
      <c r="A8" s="173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9"/>
    </row>
    <row r="9" spans="1:7" ht="14.25" x14ac:dyDescent="0.45">
      <c r="A9" s="52" t="s">
        <v>363</v>
      </c>
      <c r="B9" s="70">
        <f>SUM(B10,B19,B27,B37)</f>
        <v>21850909.849999998</v>
      </c>
      <c r="C9" s="70">
        <f t="shared" ref="C9:G9" si="0">SUM(C10,C19,C27,C37)</f>
        <v>0</v>
      </c>
      <c r="D9" s="70">
        <f t="shared" si="0"/>
        <v>21850909.849999998</v>
      </c>
      <c r="E9" s="70">
        <f t="shared" si="0"/>
        <v>4411515.08</v>
      </c>
      <c r="F9" s="70">
        <f t="shared" si="0"/>
        <v>4411515.08</v>
      </c>
      <c r="G9" s="70">
        <f t="shared" si="0"/>
        <v>17439394.77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42078.7</v>
      </c>
      <c r="D10" s="71">
        <f t="shared" si="1"/>
        <v>42078.7</v>
      </c>
      <c r="E10" s="71">
        <f t="shared" si="1"/>
        <v>10070.879999999999</v>
      </c>
      <c r="F10" s="71">
        <f t="shared" si="1"/>
        <v>10070.879999999999</v>
      </c>
      <c r="G10" s="71">
        <f>SUM(G11:G18)</f>
        <v>32007.82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42078.7</v>
      </c>
      <c r="D18" s="72">
        <v>42078.7</v>
      </c>
      <c r="E18" s="72">
        <v>10070.879999999999</v>
      </c>
      <c r="F18" s="72">
        <v>10070.879999999999</v>
      </c>
      <c r="G18" s="72">
        <f t="shared" si="2"/>
        <v>32007.82</v>
      </c>
    </row>
    <row r="19" spans="1:7" ht="14.25" x14ac:dyDescent="0.45">
      <c r="A19" s="53" t="s">
        <v>373</v>
      </c>
      <c r="B19" s="71">
        <f>SUM(B20:B26)</f>
        <v>21850909.849999998</v>
      </c>
      <c r="C19" s="71">
        <f t="shared" ref="C19:F19" si="3">SUM(C20:C26)</f>
        <v>-42078.7</v>
      </c>
      <c r="D19" s="71">
        <f t="shared" si="3"/>
        <v>21808831.149999999</v>
      </c>
      <c r="E19" s="71">
        <f t="shared" si="3"/>
        <v>4401444.2</v>
      </c>
      <c r="F19" s="71">
        <f t="shared" si="3"/>
        <v>4401444.2</v>
      </c>
      <c r="G19" s="71">
        <f>SUM(G20:G26)</f>
        <v>17407386.949999999</v>
      </c>
    </row>
    <row r="20" spans="1:7" x14ac:dyDescent="0.25">
      <c r="A20" s="63" t="s">
        <v>374</v>
      </c>
      <c r="B20" s="71">
        <v>20339515.629999999</v>
      </c>
      <c r="C20" s="71">
        <v>-42078.7</v>
      </c>
      <c r="D20" s="71">
        <v>20297436.93</v>
      </c>
      <c r="E20" s="71">
        <v>4216669.45</v>
      </c>
      <c r="F20" s="71">
        <v>4216669.45</v>
      </c>
      <c r="G20" s="72">
        <f>D20-E20</f>
        <v>16080767.48</v>
      </c>
    </row>
    <row r="21" spans="1:7" x14ac:dyDescent="0.25">
      <c r="A21" s="63" t="s">
        <v>375</v>
      </c>
      <c r="B21" s="71">
        <v>1511394.22</v>
      </c>
      <c r="C21" s="71">
        <v>0</v>
      </c>
      <c r="D21" s="71">
        <v>1511394.22</v>
      </c>
      <c r="E21" s="71">
        <v>184774.75</v>
      </c>
      <c r="F21" s="71">
        <v>184774.75</v>
      </c>
      <c r="G21" s="72">
        <f t="shared" ref="G21:G26" si="4">D21-E21</f>
        <v>1326619.47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/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/>
    </row>
    <row r="30" spans="1:7" x14ac:dyDescent="0.25">
      <c r="A30" s="63" t="s">
        <v>384</v>
      </c>
      <c r="B30" s="71"/>
      <c r="C30" s="71"/>
      <c r="D30" s="71"/>
      <c r="E30" s="71"/>
      <c r="F30" s="71"/>
      <c r="G30" s="72"/>
    </row>
    <row r="31" spans="1:7" x14ac:dyDescent="0.25">
      <c r="A31" s="63" t="s">
        <v>385</v>
      </c>
      <c r="B31" s="71"/>
      <c r="C31" s="71"/>
      <c r="D31" s="71"/>
      <c r="E31" s="71"/>
      <c r="F31" s="71"/>
      <c r="G31" s="72"/>
    </row>
    <row r="32" spans="1:7" x14ac:dyDescent="0.25">
      <c r="A32" s="63" t="s">
        <v>386</v>
      </c>
      <c r="B32" s="71"/>
      <c r="C32" s="71"/>
      <c r="D32" s="71"/>
      <c r="E32" s="71"/>
      <c r="F32" s="71"/>
      <c r="G32" s="72"/>
    </row>
    <row r="33" spans="1:7" x14ac:dyDescent="0.25">
      <c r="A33" s="63" t="s">
        <v>387</v>
      </c>
      <c r="B33" s="71"/>
      <c r="C33" s="71"/>
      <c r="D33" s="71"/>
      <c r="E33" s="71"/>
      <c r="F33" s="71"/>
      <c r="G33" s="72"/>
    </row>
    <row r="34" spans="1:7" x14ac:dyDescent="0.25">
      <c r="A34" s="63" t="s">
        <v>388</v>
      </c>
      <c r="B34" s="71"/>
      <c r="C34" s="71"/>
      <c r="D34" s="71"/>
      <c r="E34" s="71"/>
      <c r="F34" s="71"/>
      <c r="G34" s="72"/>
    </row>
    <row r="35" spans="1:7" x14ac:dyDescent="0.25">
      <c r="A35" s="63" t="s">
        <v>389</v>
      </c>
      <c r="B35" s="71"/>
      <c r="C35" s="71"/>
      <c r="D35" s="71"/>
      <c r="E35" s="71"/>
      <c r="F35" s="71"/>
      <c r="G35" s="72"/>
    </row>
    <row r="36" spans="1:7" x14ac:dyDescent="0.25">
      <c r="A36" s="63" t="s">
        <v>390</v>
      </c>
      <c r="B36" s="71"/>
      <c r="C36" s="71"/>
      <c r="D36" s="71"/>
      <c r="E36" s="71"/>
      <c r="F36" s="71"/>
      <c r="G36" s="72"/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6">SUM(C38:C41)</f>
        <v>0</v>
      </c>
      <c r="D37" s="71">
        <f t="shared" si="6"/>
        <v>0</v>
      </c>
      <c r="E37" s="71">
        <f t="shared" si="6"/>
        <v>0</v>
      </c>
      <c r="F37" s="71">
        <f t="shared" si="6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7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7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7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8">SUM(C44,C53,C61,C71)</f>
        <v>0</v>
      </c>
      <c r="D43" s="73">
        <f t="shared" si="8"/>
        <v>0</v>
      </c>
      <c r="E43" s="73">
        <f t="shared" si="8"/>
        <v>0</v>
      </c>
      <c r="F43" s="73">
        <f t="shared" si="8"/>
        <v>0</v>
      </c>
      <c r="G43" s="73">
        <f t="shared" si="8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9">SUM(C45:C52)</f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0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0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0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0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0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0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0"/>
        <v>0</v>
      </c>
    </row>
    <row r="53" spans="1:7" x14ac:dyDescent="0.25">
      <c r="A53" s="53" t="s">
        <v>373</v>
      </c>
      <c r="B53" s="71"/>
      <c r="C53" s="71"/>
      <c r="D53" s="71"/>
      <c r="E53" s="71"/>
      <c r="F53" s="71"/>
      <c r="G53" s="71">
        <f t="shared" ref="G53" si="11">SUM(G54:G60)</f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2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2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2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2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2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2"/>
        <v>0</v>
      </c>
    </row>
    <row r="61" spans="1:7" x14ac:dyDescent="0.25">
      <c r="A61" s="53" t="s">
        <v>381</v>
      </c>
      <c r="B61" s="71"/>
      <c r="C61" s="71"/>
      <c r="D61" s="71"/>
      <c r="E61" s="71"/>
      <c r="F61" s="71"/>
      <c r="G61" s="71">
        <f t="shared" ref="G61" si="13">SUM(G62:G70)</f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4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4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4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4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4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4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4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4"/>
        <v>0</v>
      </c>
    </row>
    <row r="71" spans="1:8" x14ac:dyDescent="0.25">
      <c r="A71" s="64" t="s">
        <v>3299</v>
      </c>
      <c r="B71" s="74"/>
      <c r="C71" s="74"/>
      <c r="D71" s="74"/>
      <c r="E71" s="74"/>
      <c r="F71" s="74"/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5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5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5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21850909.849999998</v>
      </c>
      <c r="C77" s="73">
        <f t="shared" ref="C77:F77" si="16">C43+C9</f>
        <v>0</v>
      </c>
      <c r="D77" s="73">
        <f t="shared" si="16"/>
        <v>21850909.849999998</v>
      </c>
      <c r="E77" s="73">
        <f t="shared" si="16"/>
        <v>4411515.08</v>
      </c>
      <c r="F77" s="73">
        <f t="shared" si="16"/>
        <v>4411515.08</v>
      </c>
      <c r="G77" s="73">
        <f>G43+G9</f>
        <v>17439394.77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21850909.849999998</v>
      </c>
      <c r="Q2" s="18">
        <f>'Formato 6 c)'!C9</f>
        <v>0</v>
      </c>
      <c r="R2" s="18">
        <f>'Formato 6 c)'!D9</f>
        <v>21850909.849999998</v>
      </c>
      <c r="S2" s="18">
        <f>'Formato 6 c)'!E9</f>
        <v>4411515.08</v>
      </c>
      <c r="T2" s="18">
        <f>'Formato 6 c)'!F9</f>
        <v>4411515.08</v>
      </c>
      <c r="U2" s="18">
        <f>'Formato 6 c)'!G9</f>
        <v>17439394.77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42078.7</v>
      </c>
      <c r="R3" s="18">
        <f>'Formato 6 c)'!D10</f>
        <v>42078.7</v>
      </c>
      <c r="S3" s="18">
        <f>'Formato 6 c)'!E10</f>
        <v>10070.879999999999</v>
      </c>
      <c r="T3" s="18">
        <f>'Formato 6 c)'!F10</f>
        <v>10070.879999999999</v>
      </c>
      <c r="U3" s="18">
        <f>'Formato 6 c)'!G10</f>
        <v>32007.82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42078.7</v>
      </c>
      <c r="R11" s="18">
        <f>'Formato 6 c)'!D18</f>
        <v>42078.7</v>
      </c>
      <c r="S11" s="18">
        <f>'Formato 6 c)'!E18</f>
        <v>10070.879999999999</v>
      </c>
      <c r="T11" s="18">
        <f>'Formato 6 c)'!F18</f>
        <v>10070.879999999999</v>
      </c>
      <c r="U11" s="18">
        <f>'Formato 6 c)'!G18</f>
        <v>32007.82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21850909.849999998</v>
      </c>
      <c r="Q12" s="18">
        <f>'Formato 6 c)'!C19</f>
        <v>-42078.7</v>
      </c>
      <c r="R12" s="18">
        <f>'Formato 6 c)'!D19</f>
        <v>21808831.149999999</v>
      </c>
      <c r="S12" s="18">
        <f>'Formato 6 c)'!E19</f>
        <v>4401444.2</v>
      </c>
      <c r="T12" s="18">
        <f>'Formato 6 c)'!F19</f>
        <v>4401444.2</v>
      </c>
      <c r="U12" s="18">
        <f>'Formato 6 c)'!G19</f>
        <v>17407386.949999999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20339515.629999999</v>
      </c>
      <c r="Q13" s="18">
        <f>'Formato 6 c)'!C20</f>
        <v>-42078.7</v>
      </c>
      <c r="R13" s="18">
        <f>'Formato 6 c)'!D20</f>
        <v>20297436.93</v>
      </c>
      <c r="S13" s="18">
        <f>'Formato 6 c)'!E20</f>
        <v>4216669.45</v>
      </c>
      <c r="T13" s="18">
        <f>'Formato 6 c)'!F20</f>
        <v>4216669.45</v>
      </c>
      <c r="U13" s="18">
        <f>'Formato 6 c)'!G20</f>
        <v>16080767.48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1511394.22</v>
      </c>
      <c r="Q14" s="18">
        <f>'Formato 6 c)'!C21</f>
        <v>0</v>
      </c>
      <c r="R14" s="18">
        <f>'Formato 6 c)'!D21</f>
        <v>1511394.22</v>
      </c>
      <c r="S14" s="18">
        <f>'Formato 6 c)'!E21</f>
        <v>184774.75</v>
      </c>
      <c r="T14" s="18">
        <f>'Formato 6 c)'!F21</f>
        <v>184774.75</v>
      </c>
      <c r="U14" s="18">
        <f>'Formato 6 c)'!G21</f>
        <v>1326619.47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21850909.849999998</v>
      </c>
      <c r="Q68" s="18">
        <f>'Formato 6 c)'!C77</f>
        <v>0</v>
      </c>
      <c r="R68" s="18">
        <f>'Formato 6 c)'!D77</f>
        <v>21850909.849999998</v>
      </c>
      <c r="S68" s="18">
        <f>'Formato 6 c)'!E77</f>
        <v>4411515.08</v>
      </c>
      <c r="T68" s="18">
        <f>'Formato 6 c)'!F77</f>
        <v>4411515.08</v>
      </c>
      <c r="U68" s="18">
        <f>'Formato 6 c)'!G77</f>
        <v>17439394.77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Y ALCANTARILLADO DE COMONFORT,GTO., Gobierno del Estado de Guanajuato</v>
      </c>
    </row>
    <row r="7" spans="2:3" ht="14.25" x14ac:dyDescent="0.45">
      <c r="C7" t="str">
        <f>CONCATENATE(ENTE_PUBLICO," (a)")</f>
        <v>JUNTA DE AGUA POTABLE Y ALCANTARILLADO DE COMONFORT,GTO.,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2018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39">
        <v>-1.7976931348623099E+100</v>
      </c>
      <c r="E30" s="139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19" sqref="A19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8" t="s">
        <v>3287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1"/>
    </row>
    <row r="3" spans="1:7" x14ac:dyDescent="0.25">
      <c r="A3" s="175" t="s">
        <v>277</v>
      </c>
      <c r="B3" s="176"/>
      <c r="C3" s="176"/>
      <c r="D3" s="176"/>
      <c r="E3" s="176"/>
      <c r="F3" s="176"/>
      <c r="G3" s="177"/>
    </row>
    <row r="4" spans="1:7" x14ac:dyDescent="0.25">
      <c r="A4" s="175" t="s">
        <v>399</v>
      </c>
      <c r="B4" s="176"/>
      <c r="C4" s="176"/>
      <c r="D4" s="176"/>
      <c r="E4" s="176"/>
      <c r="F4" s="176"/>
      <c r="G4" s="177"/>
    </row>
    <row r="5" spans="1:7" ht="14.25" x14ac:dyDescent="0.45">
      <c r="A5" s="175" t="str">
        <f>TRIMESTRE</f>
        <v>Del 1 de enero al 30 de marzo de 2018 (b)</v>
      </c>
      <c r="B5" s="176"/>
      <c r="C5" s="176"/>
      <c r="D5" s="176"/>
      <c r="E5" s="176"/>
      <c r="F5" s="176"/>
      <c r="G5" s="177"/>
    </row>
    <row r="6" spans="1:7" ht="14.25" x14ac:dyDescent="0.45">
      <c r="A6" s="178" t="s">
        <v>118</v>
      </c>
      <c r="B6" s="179"/>
      <c r="C6" s="179"/>
      <c r="D6" s="179"/>
      <c r="E6" s="179"/>
      <c r="F6" s="179"/>
      <c r="G6" s="180"/>
    </row>
    <row r="7" spans="1:7" x14ac:dyDescent="0.25">
      <c r="A7" s="184" t="s">
        <v>361</v>
      </c>
      <c r="B7" s="189" t="s">
        <v>279</v>
      </c>
      <c r="C7" s="189"/>
      <c r="D7" s="189"/>
      <c r="E7" s="189"/>
      <c r="F7" s="189"/>
      <c r="G7" s="189" t="s">
        <v>280</v>
      </c>
    </row>
    <row r="8" spans="1:7" ht="29.25" customHeight="1" x14ac:dyDescent="0.25">
      <c r="A8" s="185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6"/>
    </row>
    <row r="9" spans="1:7" ht="14.25" x14ac:dyDescent="0.45">
      <c r="A9" s="52" t="s">
        <v>400</v>
      </c>
      <c r="B9" s="66">
        <f>SUM(B10,B11,B12,B15,B16,B19)</f>
        <v>8561221.0899999999</v>
      </c>
      <c r="C9" s="66">
        <f t="shared" ref="C9:F9" si="0">SUM(C10,C11,C12,C15,C16,C19)</f>
        <v>45000</v>
      </c>
      <c r="D9" s="66">
        <f t="shared" si="0"/>
        <v>8606221.0899999999</v>
      </c>
      <c r="E9" s="66">
        <f t="shared" si="0"/>
        <v>1472918.16</v>
      </c>
      <c r="F9" s="66">
        <f t="shared" si="0"/>
        <v>1472918.16</v>
      </c>
      <c r="G9" s="66">
        <f>SUM(G10,G11,G12,G15,G16,G19)</f>
        <v>7133302.9299999997</v>
      </c>
    </row>
    <row r="10" spans="1:7" ht="14.25" x14ac:dyDescent="0.45">
      <c r="A10" s="53" t="s">
        <v>401</v>
      </c>
      <c r="B10" s="67">
        <v>8561221.0899999999</v>
      </c>
      <c r="C10" s="67">
        <v>45000</v>
      </c>
      <c r="D10" s="67">
        <v>8606221.0899999999</v>
      </c>
      <c r="E10" s="67">
        <v>1472918.16</v>
      </c>
      <c r="F10" s="67">
        <v>1472918.16</v>
      </c>
      <c r="G10" s="67">
        <f>D10-E10</f>
        <v>7133302.9299999997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/>
    </row>
    <row r="12" spans="1:7" ht="14.25" x14ac:dyDescent="0.45">
      <c r="A12" s="53" t="s">
        <v>403</v>
      </c>
      <c r="B12" s="67"/>
      <c r="C12" s="67"/>
      <c r="D12" s="67"/>
      <c r="E12" s="67"/>
      <c r="F12" s="67"/>
      <c r="G12" s="67"/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/>
    </row>
    <row r="14" spans="1:7" x14ac:dyDescent="0.25">
      <c r="A14" s="63" t="s">
        <v>405</v>
      </c>
      <c r="B14" s="67"/>
      <c r="C14" s="67"/>
      <c r="D14" s="67"/>
      <c r="E14" s="67"/>
      <c r="F14" s="67"/>
      <c r="G14" s="67"/>
    </row>
    <row r="15" spans="1:7" x14ac:dyDescent="0.25">
      <c r="A15" s="53" t="s">
        <v>406</v>
      </c>
      <c r="B15" s="67"/>
      <c r="C15" s="67"/>
      <c r="D15" s="67"/>
      <c r="E15" s="67"/>
      <c r="F15" s="67"/>
      <c r="G15" s="67"/>
    </row>
    <row r="16" spans="1:7" x14ac:dyDescent="0.25">
      <c r="A16" s="64" t="s">
        <v>407</v>
      </c>
      <c r="B16" s="67"/>
      <c r="C16" s="67"/>
      <c r="D16" s="67"/>
      <c r="E16" s="67"/>
      <c r="F16" s="67"/>
      <c r="G16" s="67"/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/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/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/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1">SUM(C22,C23,C24,C27,C28,C31)</f>
        <v>0</v>
      </c>
      <c r="D21" s="66">
        <f t="shared" si="1"/>
        <v>0</v>
      </c>
      <c r="E21" s="66">
        <f t="shared" si="1"/>
        <v>0</v>
      </c>
      <c r="F21" s="66">
        <f t="shared" si="1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/>
      <c r="C24" s="67"/>
      <c r="D24" s="67"/>
      <c r="E24" s="67"/>
      <c r="F24" s="67"/>
      <c r="G24" s="67">
        <f t="shared" ref="G24" si="2">G25+G26</f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3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3"/>
        <v>0</v>
      </c>
    </row>
    <row r="28" spans="1:7" s="24" customFormat="1" x14ac:dyDescent="0.25">
      <c r="A28" s="64" t="s">
        <v>407</v>
      </c>
      <c r="B28" s="67"/>
      <c r="C28" s="67"/>
      <c r="D28" s="67"/>
      <c r="E28" s="67"/>
      <c r="F28" s="67"/>
      <c r="G28" s="67">
        <f t="shared" ref="G28" si="4">G29+G30</f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5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5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8561221.0899999999</v>
      </c>
      <c r="C33" s="66">
        <f t="shared" ref="C33:G33" si="6">C21+C9</f>
        <v>45000</v>
      </c>
      <c r="D33" s="66">
        <f t="shared" si="6"/>
        <v>8606221.0899999999</v>
      </c>
      <c r="E33" s="66">
        <f t="shared" si="6"/>
        <v>1472918.16</v>
      </c>
      <c r="F33" s="66">
        <f t="shared" si="6"/>
        <v>1472918.16</v>
      </c>
      <c r="G33" s="66">
        <f t="shared" si="6"/>
        <v>7133302.9299999997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8561221.0899999999</v>
      </c>
      <c r="Q2" s="18">
        <f>'Formato 6 d)'!C9</f>
        <v>45000</v>
      </c>
      <c r="R2" s="18">
        <f>'Formato 6 d)'!D9</f>
        <v>8606221.0899999999</v>
      </c>
      <c r="S2" s="18">
        <f>'Formato 6 d)'!E9</f>
        <v>1472918.16</v>
      </c>
      <c r="T2" s="18">
        <f>'Formato 6 d)'!F9</f>
        <v>1472918.16</v>
      </c>
      <c r="U2" s="18">
        <f>'Formato 6 d)'!G9</f>
        <v>7133302.9299999997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8561221.0899999999</v>
      </c>
      <c r="Q3" s="18">
        <f>'Formato 6 d)'!C10</f>
        <v>45000</v>
      </c>
      <c r="R3" s="18">
        <f>'Formato 6 d)'!D10</f>
        <v>8606221.0899999999</v>
      </c>
      <c r="S3" s="18">
        <f>'Formato 6 d)'!E10</f>
        <v>1472918.16</v>
      </c>
      <c r="T3" s="18">
        <f>'Formato 6 d)'!F10</f>
        <v>1472918.16</v>
      </c>
      <c r="U3" s="18">
        <f>'Formato 6 d)'!G10</f>
        <v>7133302.9299999997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8561221.0899999999</v>
      </c>
      <c r="Q24" s="18">
        <f>'Formato 6 d)'!C33</f>
        <v>45000</v>
      </c>
      <c r="R24" s="18">
        <f>'Formato 6 d)'!D33</f>
        <v>8606221.0899999999</v>
      </c>
      <c r="S24" s="18">
        <f>'Formato 6 d)'!E33</f>
        <v>1472918.16</v>
      </c>
      <c r="T24" s="18">
        <f>'Formato 6 d)'!F33</f>
        <v>1472918.16</v>
      </c>
      <c r="U24" s="18">
        <f>'Formato 6 d)'!G33</f>
        <v>7133302.9299999997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13" zoomScale="85" zoomScaleNormal="85" zoomScalePageLayoutView="90" workbookViewId="0">
      <selection activeCell="B18" sqref="B18:C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7" t="s">
        <v>413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Comonfort,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414</v>
      </c>
      <c r="B3" s="173"/>
      <c r="C3" s="173"/>
      <c r="D3" s="173"/>
      <c r="E3" s="173"/>
      <c r="F3" s="173"/>
      <c r="G3" s="174"/>
    </row>
    <row r="4" spans="1:7" ht="14.25" x14ac:dyDescent="0.45">
      <c r="A4" s="172" t="s">
        <v>118</v>
      </c>
      <c r="B4" s="173"/>
      <c r="C4" s="173"/>
      <c r="D4" s="173"/>
      <c r="E4" s="173"/>
      <c r="F4" s="173"/>
      <c r="G4" s="174"/>
    </row>
    <row r="5" spans="1:7" ht="14.25" x14ac:dyDescent="0.45">
      <c r="A5" s="172" t="s">
        <v>415</v>
      </c>
      <c r="B5" s="173"/>
      <c r="C5" s="173"/>
      <c r="D5" s="173"/>
      <c r="E5" s="173"/>
      <c r="F5" s="173"/>
      <c r="G5" s="174"/>
    </row>
    <row r="6" spans="1:7" x14ac:dyDescent="0.25">
      <c r="A6" s="184" t="s">
        <v>3288</v>
      </c>
      <c r="B6" s="51">
        <f>ANIO1P</f>
        <v>2019</v>
      </c>
      <c r="C6" s="197" t="str">
        <f>ANIO2P</f>
        <v>2020 (d)</v>
      </c>
      <c r="D6" s="197" t="str">
        <f>ANIO3P</f>
        <v>2021 (d)</v>
      </c>
      <c r="E6" s="197" t="str">
        <f>ANIO4P</f>
        <v>2022 (d)</v>
      </c>
      <c r="F6" s="197" t="str">
        <f>ANIO5P</f>
        <v>2023 (d)</v>
      </c>
      <c r="G6" s="197" t="str">
        <f>ANIO6P</f>
        <v>2024 (d)</v>
      </c>
    </row>
    <row r="7" spans="1:7" ht="48" customHeight="1" x14ac:dyDescent="0.25">
      <c r="A7" s="185"/>
      <c r="B7" s="88" t="s">
        <v>3291</v>
      </c>
      <c r="C7" s="198"/>
      <c r="D7" s="198"/>
      <c r="E7" s="198"/>
      <c r="F7" s="198"/>
      <c r="G7" s="198"/>
    </row>
    <row r="8" spans="1:7" x14ac:dyDescent="0.25">
      <c r="A8" s="52" t="s">
        <v>421</v>
      </c>
      <c r="B8" s="59"/>
      <c r="C8" s="59"/>
      <c r="D8" s="59">
        <f t="shared" ref="D8:G8" si="0">SUM(D9:D20)</f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216</v>
      </c>
      <c r="B9" s="60"/>
      <c r="C9" s="60"/>
      <c r="D9" s="60"/>
      <c r="E9" s="60"/>
      <c r="F9" s="60"/>
      <c r="G9" s="60"/>
    </row>
    <row r="10" spans="1:7" ht="14.25" x14ac:dyDescent="0.45">
      <c r="A10" s="53" t="s">
        <v>217</v>
      </c>
      <c r="B10" s="60"/>
      <c r="C10" s="60"/>
      <c r="D10" s="60"/>
      <c r="E10" s="60"/>
      <c r="F10" s="60"/>
      <c r="G10" s="60"/>
    </row>
    <row r="11" spans="1:7" ht="14.25" x14ac:dyDescent="0.45">
      <c r="A11" s="53" t="s">
        <v>218</v>
      </c>
      <c r="B11" s="60"/>
      <c r="C11" s="60"/>
      <c r="D11" s="60"/>
      <c r="E11" s="60"/>
      <c r="F11" s="60"/>
      <c r="G11" s="60"/>
    </row>
    <row r="12" spans="1:7" x14ac:dyDescent="0.25">
      <c r="A12" s="53" t="s">
        <v>416</v>
      </c>
      <c r="B12" s="60"/>
      <c r="C12" s="60"/>
      <c r="D12" s="60"/>
      <c r="E12" s="60"/>
      <c r="F12" s="60"/>
      <c r="G12" s="60"/>
    </row>
    <row r="13" spans="1:7" x14ac:dyDescent="0.25">
      <c r="A13" s="53" t="s">
        <v>220</v>
      </c>
      <c r="B13" s="60"/>
      <c r="C13" s="60"/>
      <c r="D13" s="60"/>
      <c r="E13" s="60"/>
      <c r="F13" s="60"/>
      <c r="G13" s="60"/>
    </row>
    <row r="14" spans="1:7" x14ac:dyDescent="0.25">
      <c r="A14" s="53" t="s">
        <v>221</v>
      </c>
      <c r="B14" s="60"/>
      <c r="C14" s="60"/>
      <c r="D14" s="60"/>
      <c r="E14" s="60"/>
      <c r="F14" s="60"/>
      <c r="G14" s="60"/>
    </row>
    <row r="15" spans="1:7" x14ac:dyDescent="0.25">
      <c r="A15" s="53" t="s">
        <v>417</v>
      </c>
      <c r="B15" s="60"/>
      <c r="C15" s="60"/>
      <c r="D15" s="60"/>
      <c r="E15" s="60"/>
      <c r="F15" s="60"/>
      <c r="G15" s="60"/>
    </row>
    <row r="16" spans="1:7" x14ac:dyDescent="0.25">
      <c r="A16" s="53" t="s">
        <v>418</v>
      </c>
      <c r="B16" s="60"/>
      <c r="C16" s="60"/>
      <c r="D16" s="60"/>
      <c r="E16" s="60"/>
      <c r="F16" s="60"/>
      <c r="G16" s="60"/>
    </row>
    <row r="17" spans="1:7" x14ac:dyDescent="0.25">
      <c r="A17" s="10" t="s">
        <v>419</v>
      </c>
      <c r="B17" s="60"/>
      <c r="C17" s="60">
        <f t="shared" ref="C17" si="1">B17*1.04</f>
        <v>0</v>
      </c>
      <c r="D17" s="60"/>
      <c r="E17" s="60"/>
      <c r="F17" s="60"/>
      <c r="G17" s="60"/>
    </row>
    <row r="18" spans="1:7" x14ac:dyDescent="0.25">
      <c r="A18" s="53" t="s">
        <v>240</v>
      </c>
      <c r="B18" s="60"/>
      <c r="C18" s="60"/>
      <c r="D18" s="60"/>
      <c r="E18" s="60"/>
      <c r="F18" s="60"/>
      <c r="G18" s="60"/>
    </row>
    <row r="19" spans="1:7" ht="14.25" x14ac:dyDescent="0.45">
      <c r="A19" s="53" t="s">
        <v>241</v>
      </c>
      <c r="B19" s="60"/>
      <c r="C19" s="60"/>
      <c r="D19" s="60"/>
      <c r="E19" s="60"/>
      <c r="F19" s="60"/>
      <c r="G19" s="60"/>
    </row>
    <row r="20" spans="1:7" x14ac:dyDescent="0.25">
      <c r="A20" s="53" t="s">
        <v>420</v>
      </c>
      <c r="B20" s="60"/>
      <c r="C20" s="60"/>
      <c r="D20" s="60"/>
      <c r="E20" s="60"/>
      <c r="F20" s="60"/>
      <c r="G20" s="60"/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0</v>
      </c>
      <c r="C22" s="61">
        <f t="shared" ref="C22:G22" si="2">SUM(C23:C27)</f>
        <v>0</v>
      </c>
      <c r="D22" s="61">
        <f t="shared" si="2"/>
        <v>0</v>
      </c>
      <c r="E22" s="61">
        <f t="shared" si="2"/>
        <v>0</v>
      </c>
      <c r="F22" s="61">
        <f t="shared" si="2"/>
        <v>0</v>
      </c>
      <c r="G22" s="61">
        <f t="shared" si="2"/>
        <v>0</v>
      </c>
    </row>
    <row r="23" spans="1:7" ht="14.25" x14ac:dyDescent="0.45">
      <c r="A23" s="53" t="s">
        <v>423</v>
      </c>
      <c r="B23" s="60"/>
      <c r="C23" s="60"/>
      <c r="D23" s="60"/>
      <c r="E23" s="60"/>
      <c r="F23" s="60"/>
      <c r="G23" s="60"/>
    </row>
    <row r="24" spans="1:7" ht="14.25" x14ac:dyDescent="0.45">
      <c r="A24" s="53" t="s">
        <v>424</v>
      </c>
      <c r="B24" s="60"/>
      <c r="C24" s="60"/>
      <c r="D24" s="60"/>
      <c r="E24" s="60"/>
      <c r="F24" s="60"/>
      <c r="G24" s="60"/>
    </row>
    <row r="25" spans="1:7" ht="14.25" x14ac:dyDescent="0.45">
      <c r="A25" s="53" t="s">
        <v>425</v>
      </c>
      <c r="B25" s="60"/>
      <c r="C25" s="60"/>
      <c r="D25" s="60"/>
      <c r="E25" s="60"/>
      <c r="F25" s="60"/>
      <c r="G25" s="60"/>
    </row>
    <row r="26" spans="1:7" ht="14.25" x14ac:dyDescent="0.45">
      <c r="A26" s="56" t="s">
        <v>265</v>
      </c>
      <c r="B26" s="60"/>
      <c r="C26" s="60"/>
      <c r="D26" s="60"/>
      <c r="E26" s="60"/>
      <c r="F26" s="60"/>
      <c r="G26" s="60"/>
    </row>
    <row r="27" spans="1:7" ht="14.25" x14ac:dyDescent="0.45">
      <c r="A27" s="53" t="s">
        <v>266</v>
      </c>
      <c r="B27" s="60"/>
      <c r="C27" s="60"/>
      <c r="D27" s="60"/>
      <c r="E27" s="60"/>
      <c r="F27" s="60"/>
      <c r="G27" s="60"/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3">C30</f>
        <v>0</v>
      </c>
      <c r="D29" s="61">
        <f t="shared" si="3"/>
        <v>0</v>
      </c>
      <c r="E29" s="61">
        <f t="shared" si="3"/>
        <v>0</v>
      </c>
      <c r="F29" s="61">
        <f t="shared" si="3"/>
        <v>0</v>
      </c>
      <c r="G29" s="61">
        <f t="shared" si="3"/>
        <v>0</v>
      </c>
    </row>
    <row r="30" spans="1:7" x14ac:dyDescent="0.25">
      <c r="A30" s="53" t="s">
        <v>269</v>
      </c>
      <c r="B30" s="60"/>
      <c r="C30" s="60"/>
      <c r="D30" s="60"/>
      <c r="E30" s="60"/>
      <c r="F30" s="60"/>
      <c r="G30" s="60"/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0</v>
      </c>
      <c r="C32" s="61">
        <f t="shared" ref="C32:F32" si="4">C29+C22+C8</f>
        <v>0</v>
      </c>
      <c r="D32" s="61">
        <f t="shared" si="4"/>
        <v>0</v>
      </c>
      <c r="E32" s="61">
        <f t="shared" si="4"/>
        <v>0</v>
      </c>
      <c r="F32" s="61">
        <f t="shared" si="4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/>
      <c r="C35" s="60"/>
      <c r="D35" s="60"/>
      <c r="E35" s="60"/>
      <c r="F35" s="60"/>
      <c r="G35" s="60"/>
    </row>
    <row r="36" spans="1:7" ht="30" x14ac:dyDescent="0.25">
      <c r="A36" s="57" t="s">
        <v>273</v>
      </c>
      <c r="B36" s="60"/>
      <c r="C36" s="60"/>
      <c r="D36" s="60"/>
      <c r="E36" s="60"/>
      <c r="F36" s="60"/>
      <c r="G36" s="60"/>
    </row>
    <row r="37" spans="1:7" x14ac:dyDescent="0.25">
      <c r="A37" s="55" t="s">
        <v>429</v>
      </c>
      <c r="B37" s="61">
        <f>B36+B35</f>
        <v>0</v>
      </c>
      <c r="C37" s="61">
        <f t="shared" ref="C37:F37" si="5">C36+C35</f>
        <v>0</v>
      </c>
      <c r="D37" s="61">
        <f t="shared" si="5"/>
        <v>0</v>
      </c>
      <c r="E37" s="61">
        <f t="shared" si="5"/>
        <v>0</v>
      </c>
      <c r="F37" s="61">
        <f t="shared" si="5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8" sqref="B8:C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7" t="s">
        <v>451</v>
      </c>
      <c r="B1" s="187"/>
      <c r="C1" s="187"/>
      <c r="D1" s="187"/>
      <c r="E1" s="187"/>
      <c r="F1" s="187"/>
      <c r="G1" s="187"/>
    </row>
    <row r="2" spans="1:7" customFormat="1" ht="14.25" x14ac:dyDescent="0.45">
      <c r="A2" s="169" t="str">
        <f>ENTIDAD</f>
        <v>Municipio de Comonfort, Gobierno del Estado de Guanajuato</v>
      </c>
      <c r="B2" s="170"/>
      <c r="C2" s="170"/>
      <c r="D2" s="170"/>
      <c r="E2" s="170"/>
      <c r="F2" s="170"/>
      <c r="G2" s="171"/>
    </row>
    <row r="3" spans="1:7" customFormat="1" ht="14.25" x14ac:dyDescent="0.45">
      <c r="A3" s="172" t="s">
        <v>452</v>
      </c>
      <c r="B3" s="173"/>
      <c r="C3" s="173"/>
      <c r="D3" s="173"/>
      <c r="E3" s="173"/>
      <c r="F3" s="173"/>
      <c r="G3" s="174"/>
    </row>
    <row r="4" spans="1:7" customFormat="1" ht="14.25" x14ac:dyDescent="0.45">
      <c r="A4" s="172" t="s">
        <v>118</v>
      </c>
      <c r="B4" s="173"/>
      <c r="C4" s="173"/>
      <c r="D4" s="173"/>
      <c r="E4" s="173"/>
      <c r="F4" s="173"/>
      <c r="G4" s="174"/>
    </row>
    <row r="5" spans="1:7" customFormat="1" ht="14.25" x14ac:dyDescent="0.45">
      <c r="A5" s="172" t="s">
        <v>415</v>
      </c>
      <c r="B5" s="173"/>
      <c r="C5" s="173"/>
      <c r="D5" s="173"/>
      <c r="E5" s="173"/>
      <c r="F5" s="173"/>
      <c r="G5" s="174"/>
    </row>
    <row r="6" spans="1:7" customFormat="1" x14ac:dyDescent="0.25">
      <c r="A6" s="199" t="s">
        <v>3142</v>
      </c>
      <c r="B6" s="51">
        <f>ANIO1P</f>
        <v>2019</v>
      </c>
      <c r="C6" s="197" t="str">
        <f>ANIO2P</f>
        <v>2020 (d)</v>
      </c>
      <c r="D6" s="197" t="str">
        <f>ANIO3P</f>
        <v>2021 (d)</v>
      </c>
      <c r="E6" s="197" t="str">
        <f>ANIO4P</f>
        <v>2022 (d)</v>
      </c>
      <c r="F6" s="197" t="str">
        <f>ANIO5P</f>
        <v>2023 (d)</v>
      </c>
      <c r="G6" s="197" t="str">
        <f>ANIO6P</f>
        <v>2024 (d)</v>
      </c>
    </row>
    <row r="7" spans="1:7" customFormat="1" ht="48" customHeight="1" x14ac:dyDescent="0.25">
      <c r="A7" s="200"/>
      <c r="B7" s="88" t="s">
        <v>3291</v>
      </c>
      <c r="C7" s="198"/>
      <c r="D7" s="198"/>
      <c r="E7" s="198"/>
      <c r="F7" s="198"/>
      <c r="G7" s="198"/>
    </row>
    <row r="8" spans="1:7" x14ac:dyDescent="0.25">
      <c r="A8" s="52" t="s">
        <v>453</v>
      </c>
      <c r="B8" s="59"/>
      <c r="C8" s="59"/>
      <c r="D8" s="59">
        <f t="shared" ref="D8:G8" si="0">SUM(D9:D17)</f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/>
      <c r="C9" s="60"/>
      <c r="D9" s="60"/>
      <c r="E9" s="60"/>
      <c r="F9" s="60"/>
      <c r="G9" s="60"/>
    </row>
    <row r="10" spans="1:7" x14ac:dyDescent="0.25">
      <c r="A10" s="53" t="s">
        <v>455</v>
      </c>
      <c r="B10" s="60"/>
      <c r="C10" s="60"/>
      <c r="D10" s="60"/>
      <c r="E10" s="60"/>
      <c r="F10" s="60"/>
      <c r="G10" s="60"/>
    </row>
    <row r="11" spans="1:7" x14ac:dyDescent="0.25">
      <c r="A11" s="53" t="s">
        <v>456</v>
      </c>
      <c r="B11" s="60"/>
      <c r="C11" s="60"/>
      <c r="D11" s="60"/>
      <c r="E11" s="60"/>
      <c r="F11" s="60"/>
      <c r="G11" s="60"/>
    </row>
    <row r="12" spans="1:7" x14ac:dyDescent="0.25">
      <c r="A12" s="53" t="s">
        <v>457</v>
      </c>
      <c r="B12" s="60"/>
      <c r="C12" s="60"/>
      <c r="D12" s="60"/>
      <c r="E12" s="60"/>
      <c r="F12" s="60"/>
      <c r="G12" s="60"/>
    </row>
    <row r="13" spans="1:7" x14ac:dyDescent="0.25">
      <c r="A13" s="53" t="s">
        <v>458</v>
      </c>
      <c r="B13" s="60"/>
      <c r="C13" s="60"/>
      <c r="D13" s="60"/>
      <c r="E13" s="60"/>
      <c r="F13" s="60"/>
      <c r="G13" s="60"/>
    </row>
    <row r="14" spans="1:7" x14ac:dyDescent="0.25">
      <c r="A14" s="53" t="s">
        <v>459</v>
      </c>
      <c r="B14" s="60"/>
      <c r="C14" s="60"/>
      <c r="D14" s="60"/>
      <c r="E14" s="60"/>
      <c r="F14" s="60"/>
      <c r="G14" s="60"/>
    </row>
    <row r="15" spans="1:7" x14ac:dyDescent="0.25">
      <c r="A15" s="53" t="s">
        <v>460</v>
      </c>
      <c r="B15" s="60"/>
      <c r="C15" s="60"/>
      <c r="D15" s="60"/>
      <c r="E15" s="60"/>
      <c r="F15" s="60"/>
      <c r="G15" s="60"/>
    </row>
    <row r="16" spans="1:7" x14ac:dyDescent="0.25">
      <c r="A16" s="53" t="s">
        <v>461</v>
      </c>
      <c r="B16" s="60"/>
      <c r="C16" s="60"/>
      <c r="D16" s="60"/>
      <c r="E16" s="60"/>
      <c r="F16" s="60"/>
      <c r="G16" s="60"/>
    </row>
    <row r="17" spans="1:7" x14ac:dyDescent="0.25">
      <c r="A17" s="53" t="s">
        <v>462</v>
      </c>
      <c r="B17" s="60"/>
      <c r="C17" s="60"/>
      <c r="D17" s="60"/>
      <c r="E17" s="60"/>
      <c r="F17" s="60"/>
      <c r="G17" s="60"/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/>
      <c r="C20" s="60"/>
      <c r="D20" s="60"/>
      <c r="E20" s="60"/>
      <c r="F20" s="60"/>
      <c r="G20" s="60"/>
    </row>
    <row r="21" spans="1:7" x14ac:dyDescent="0.25">
      <c r="A21" s="53" t="s">
        <v>455</v>
      </c>
      <c r="B21" s="60"/>
      <c r="C21" s="60"/>
      <c r="D21" s="60"/>
      <c r="E21" s="60"/>
      <c r="F21" s="60"/>
      <c r="G21" s="60"/>
    </row>
    <row r="22" spans="1:7" x14ac:dyDescent="0.25">
      <c r="A22" s="53" t="s">
        <v>456</v>
      </c>
      <c r="B22" s="60"/>
      <c r="C22" s="60"/>
      <c r="D22" s="60"/>
      <c r="E22" s="60"/>
      <c r="F22" s="60"/>
      <c r="G22" s="60"/>
    </row>
    <row r="23" spans="1:7" x14ac:dyDescent="0.25">
      <c r="A23" s="53" t="s">
        <v>457</v>
      </c>
      <c r="B23" s="60"/>
      <c r="C23" s="60"/>
      <c r="D23" s="60"/>
      <c r="E23" s="60"/>
      <c r="F23" s="60"/>
      <c r="G23" s="60"/>
    </row>
    <row r="24" spans="1:7" x14ac:dyDescent="0.25">
      <c r="A24" s="53" t="s">
        <v>458</v>
      </c>
      <c r="B24" s="60"/>
      <c r="C24" s="60"/>
      <c r="D24" s="60"/>
      <c r="E24" s="60"/>
      <c r="F24" s="60"/>
      <c r="G24" s="60"/>
    </row>
    <row r="25" spans="1:7" x14ac:dyDescent="0.25">
      <c r="A25" s="53" t="s">
        <v>459</v>
      </c>
      <c r="B25" s="60"/>
      <c r="C25" s="60"/>
      <c r="D25" s="60"/>
      <c r="E25" s="60"/>
      <c r="F25" s="60"/>
      <c r="G25" s="60"/>
    </row>
    <row r="26" spans="1:7" x14ac:dyDescent="0.25">
      <c r="A26" s="53" t="s">
        <v>460</v>
      </c>
      <c r="B26" s="60"/>
      <c r="C26" s="60"/>
      <c r="D26" s="60"/>
      <c r="E26" s="60"/>
      <c r="F26" s="60"/>
      <c r="G26" s="60"/>
    </row>
    <row r="27" spans="1:7" x14ac:dyDescent="0.25">
      <c r="A27" s="53" t="s">
        <v>464</v>
      </c>
      <c r="B27" s="60"/>
      <c r="C27" s="60"/>
      <c r="D27" s="60"/>
      <c r="E27" s="60"/>
      <c r="F27" s="60"/>
      <c r="G27" s="60"/>
    </row>
    <row r="28" spans="1:7" x14ac:dyDescent="0.25">
      <c r="A28" s="53" t="s">
        <v>462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0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5" zoomScale="90" zoomScaleNormal="90" workbookViewId="0">
      <selection activeCell="E11" sqref="E11:G18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7" t="s">
        <v>466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Comonfort,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467</v>
      </c>
      <c r="B3" s="173"/>
      <c r="C3" s="173"/>
      <c r="D3" s="173"/>
      <c r="E3" s="173"/>
      <c r="F3" s="173"/>
      <c r="G3" s="174"/>
    </row>
    <row r="4" spans="1:7" ht="14.25" x14ac:dyDescent="0.45">
      <c r="A4" s="178" t="s">
        <v>118</v>
      </c>
      <c r="B4" s="179"/>
      <c r="C4" s="179"/>
      <c r="D4" s="179"/>
      <c r="E4" s="179"/>
      <c r="F4" s="179"/>
      <c r="G4" s="180"/>
    </row>
    <row r="5" spans="1:7" x14ac:dyDescent="0.25">
      <c r="A5" s="204" t="s">
        <v>3288</v>
      </c>
      <c r="B5" s="202" t="str">
        <f>ANIO5R</f>
        <v>2013 ¹ (c)</v>
      </c>
      <c r="C5" s="202" t="str">
        <f>ANIO4R</f>
        <v>2014 ¹ (c)</v>
      </c>
      <c r="D5" s="202" t="str">
        <f>ANIO3R</f>
        <v>2015 ¹ (c)</v>
      </c>
      <c r="E5" s="202" t="str">
        <f>ANIO2R</f>
        <v>2016 ¹ (c)</v>
      </c>
      <c r="F5" s="202" t="str">
        <f>ANIO1R</f>
        <v>2017 ¹ (c)</v>
      </c>
      <c r="G5" s="51">
        <f>ANIO_INFORME</f>
        <v>2018</v>
      </c>
    </row>
    <row r="6" spans="1:7" ht="32.1" customHeight="1" x14ac:dyDescent="0.25">
      <c r="A6" s="205"/>
      <c r="B6" s="203"/>
      <c r="C6" s="203"/>
      <c r="D6" s="203"/>
      <c r="E6" s="203"/>
      <c r="F6" s="203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D7" si="0">SUM(C8:C19)</f>
        <v>0</v>
      </c>
      <c r="D7" s="59">
        <f t="shared" si="0"/>
        <v>0</v>
      </c>
      <c r="E7" s="59"/>
      <c r="F7" s="59"/>
      <c r="G7" s="59"/>
    </row>
    <row r="8" spans="1:7" x14ac:dyDescent="0.25">
      <c r="A8" s="53" t="s">
        <v>469</v>
      </c>
      <c r="B8" s="60"/>
      <c r="C8" s="60"/>
      <c r="D8" s="60"/>
      <c r="E8" s="60"/>
      <c r="F8" s="60"/>
      <c r="G8" s="60"/>
    </row>
    <row r="9" spans="1:7" x14ac:dyDescent="0.25">
      <c r="A9" s="53" t="s">
        <v>470</v>
      </c>
      <c r="B9" s="60"/>
      <c r="C9" s="60"/>
      <c r="D9" s="60"/>
      <c r="E9" s="60"/>
      <c r="F9" s="60"/>
      <c r="G9" s="60"/>
    </row>
    <row r="10" spans="1:7" x14ac:dyDescent="0.25">
      <c r="A10" s="53" t="s">
        <v>471</v>
      </c>
      <c r="B10" s="60"/>
      <c r="C10" s="60"/>
      <c r="D10" s="60"/>
      <c r="E10" s="60"/>
      <c r="F10" s="60"/>
      <c r="G10" s="60"/>
    </row>
    <row r="11" spans="1:7" x14ac:dyDescent="0.25">
      <c r="A11" s="53" t="s">
        <v>472</v>
      </c>
      <c r="B11" s="60"/>
      <c r="C11" s="60"/>
      <c r="D11" s="60"/>
      <c r="E11" s="60"/>
      <c r="F11" s="60"/>
      <c r="G11" s="60"/>
    </row>
    <row r="12" spans="1:7" x14ac:dyDescent="0.25">
      <c r="A12" s="53" t="s">
        <v>473</v>
      </c>
      <c r="B12" s="60"/>
      <c r="C12" s="60"/>
      <c r="D12" s="60"/>
      <c r="E12" s="60"/>
      <c r="F12" s="60"/>
      <c r="G12" s="60"/>
    </row>
    <row r="13" spans="1:7" x14ac:dyDescent="0.25">
      <c r="A13" s="56" t="s">
        <v>474</v>
      </c>
      <c r="B13" s="60"/>
      <c r="C13" s="60"/>
      <c r="D13" s="60"/>
      <c r="E13" s="60"/>
      <c r="F13" s="60"/>
      <c r="G13" s="60"/>
    </row>
    <row r="14" spans="1:7" x14ac:dyDescent="0.25">
      <c r="A14" s="53" t="s">
        <v>475</v>
      </c>
      <c r="B14" s="60"/>
      <c r="C14" s="60"/>
      <c r="D14" s="60"/>
      <c r="E14" s="60"/>
      <c r="F14" s="60"/>
      <c r="G14" s="60"/>
    </row>
    <row r="15" spans="1:7" x14ac:dyDescent="0.25">
      <c r="A15" s="53" t="s">
        <v>476</v>
      </c>
      <c r="B15" s="60"/>
      <c r="C15" s="60"/>
      <c r="D15" s="60"/>
      <c r="E15" s="60"/>
      <c r="F15" s="60"/>
      <c r="G15" s="60"/>
    </row>
    <row r="16" spans="1:7" x14ac:dyDescent="0.25">
      <c r="A16" s="53" t="s">
        <v>477</v>
      </c>
      <c r="B16" s="60"/>
      <c r="C16" s="60"/>
      <c r="D16" s="60"/>
      <c r="E16" s="60"/>
      <c r="F16" s="60"/>
      <c r="G16" s="60"/>
    </row>
    <row r="17" spans="1:7" x14ac:dyDescent="0.25">
      <c r="A17" s="53" t="s">
        <v>3298</v>
      </c>
      <c r="B17" s="60"/>
      <c r="C17" s="60"/>
      <c r="D17" s="60"/>
      <c r="E17" s="60"/>
      <c r="F17" s="60"/>
      <c r="G17" s="60"/>
    </row>
    <row r="18" spans="1:7" x14ac:dyDescent="0.25">
      <c r="A18" s="53" t="s">
        <v>478</v>
      </c>
      <c r="B18" s="60"/>
      <c r="C18" s="60"/>
      <c r="D18" s="60"/>
      <c r="E18" s="60"/>
      <c r="F18" s="60"/>
      <c r="G18" s="60"/>
    </row>
    <row r="19" spans="1:7" x14ac:dyDescent="0.25">
      <c r="A19" s="53" t="s">
        <v>479</v>
      </c>
      <c r="B19" s="60"/>
      <c r="C19" s="60"/>
      <c r="D19" s="60"/>
      <c r="E19" s="60"/>
      <c r="F19" s="60"/>
      <c r="G19" s="60"/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/>
      <c r="C22" s="60"/>
      <c r="D22" s="60"/>
      <c r="E22" s="60"/>
      <c r="F22" s="60"/>
      <c r="G22" s="60"/>
    </row>
    <row r="23" spans="1:7" x14ac:dyDescent="0.25">
      <c r="A23" s="53" t="s">
        <v>481</v>
      </c>
      <c r="B23" s="60"/>
      <c r="C23" s="60"/>
      <c r="D23" s="60"/>
      <c r="E23" s="60"/>
      <c r="F23" s="60"/>
      <c r="G23" s="60"/>
    </row>
    <row r="24" spans="1:7" x14ac:dyDescent="0.25">
      <c r="A24" s="53" t="s">
        <v>482</v>
      </c>
      <c r="B24" s="60"/>
      <c r="C24" s="60"/>
      <c r="D24" s="60"/>
      <c r="E24" s="60"/>
      <c r="F24" s="60"/>
      <c r="G24" s="60"/>
    </row>
    <row r="25" spans="1:7" x14ac:dyDescent="0.25">
      <c r="A25" s="53" t="s">
        <v>483</v>
      </c>
      <c r="B25" s="60"/>
      <c r="C25" s="60"/>
      <c r="D25" s="60"/>
      <c r="E25" s="60"/>
      <c r="F25" s="60"/>
      <c r="G25" s="60"/>
    </row>
    <row r="26" spans="1:7" x14ac:dyDescent="0.25">
      <c r="A26" s="53" t="s">
        <v>484</v>
      </c>
      <c r="B26" s="60"/>
      <c r="C26" s="60"/>
      <c r="D26" s="60"/>
      <c r="E26" s="60"/>
      <c r="F26" s="60"/>
      <c r="G26" s="60"/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/>
      <c r="C29" s="60"/>
      <c r="D29" s="60"/>
      <c r="E29" s="60"/>
      <c r="F29" s="60"/>
      <c r="G29" s="60"/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/>
    </row>
    <row r="35" spans="1:7" ht="30" x14ac:dyDescent="0.25">
      <c r="A35" s="57" t="s">
        <v>488</v>
      </c>
      <c r="B35" s="60"/>
      <c r="C35" s="60"/>
      <c r="D35" s="60"/>
      <c r="E35" s="60"/>
      <c r="F35" s="60"/>
      <c r="G35" s="60"/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201" t="s">
        <v>3292</v>
      </c>
      <c r="B39" s="201"/>
      <c r="C39" s="201"/>
      <c r="D39" s="201"/>
      <c r="E39" s="201"/>
      <c r="F39" s="201"/>
      <c r="G39" s="201"/>
    </row>
    <row r="40" spans="1:7" ht="15" customHeight="1" x14ac:dyDescent="0.25">
      <c r="A40" s="201" t="s">
        <v>3293</v>
      </c>
      <c r="B40" s="201"/>
      <c r="C40" s="201"/>
      <c r="D40" s="201"/>
      <c r="E40" s="201"/>
      <c r="F40" s="201"/>
      <c r="G40" s="201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E8" sqref="E8:G13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7" t="s">
        <v>490</v>
      </c>
      <c r="B1" s="187"/>
      <c r="C1" s="187"/>
      <c r="D1" s="187"/>
      <c r="E1" s="187"/>
      <c r="F1" s="187"/>
      <c r="G1" s="187"/>
    </row>
    <row r="2" spans="1:7" ht="14.25" x14ac:dyDescent="0.45">
      <c r="A2" s="169" t="str">
        <f>ENTIDAD</f>
        <v>Municipio de Comonfort, Gobierno del Estado de Guanajuato</v>
      </c>
      <c r="B2" s="170"/>
      <c r="C2" s="170"/>
      <c r="D2" s="170"/>
      <c r="E2" s="170"/>
      <c r="F2" s="170"/>
      <c r="G2" s="171"/>
    </row>
    <row r="3" spans="1:7" ht="14.25" x14ac:dyDescent="0.45">
      <c r="A3" s="172" t="s">
        <v>491</v>
      </c>
      <c r="B3" s="173"/>
      <c r="C3" s="173"/>
      <c r="D3" s="173"/>
      <c r="E3" s="173"/>
      <c r="F3" s="173"/>
      <c r="G3" s="174"/>
    </row>
    <row r="4" spans="1:7" ht="14.25" x14ac:dyDescent="0.45">
      <c r="A4" s="178" t="s">
        <v>118</v>
      </c>
      <c r="B4" s="179"/>
      <c r="C4" s="179"/>
      <c r="D4" s="179"/>
      <c r="E4" s="179"/>
      <c r="F4" s="179"/>
      <c r="G4" s="180"/>
    </row>
    <row r="5" spans="1:7" x14ac:dyDescent="0.25">
      <c r="A5" s="206" t="s">
        <v>3142</v>
      </c>
      <c r="B5" s="202" t="str">
        <f>ANIO5R</f>
        <v>2013 ¹ (c)</v>
      </c>
      <c r="C5" s="202" t="str">
        <f>ANIO4R</f>
        <v>2014 ¹ (c)</v>
      </c>
      <c r="D5" s="202" t="str">
        <f>ANIO3R</f>
        <v>2015 ¹ (c)</v>
      </c>
      <c r="E5" s="202" t="str">
        <f>ANIO2R</f>
        <v>2016 ¹ (c)</v>
      </c>
      <c r="F5" s="202" t="str">
        <f>ANIO1R</f>
        <v>2017 ¹ (c)</v>
      </c>
      <c r="G5" s="51">
        <f>ANIO_INFORME</f>
        <v>2018</v>
      </c>
    </row>
    <row r="6" spans="1:7" ht="32.1" customHeight="1" x14ac:dyDescent="0.25">
      <c r="A6" s="207"/>
      <c r="B6" s="203"/>
      <c r="C6" s="203"/>
      <c r="D6" s="203"/>
      <c r="E6" s="203"/>
      <c r="F6" s="203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>SUM(E8:E16)</f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454</v>
      </c>
      <c r="B8" s="60"/>
      <c r="C8" s="60"/>
      <c r="D8" s="60"/>
      <c r="E8" s="60"/>
      <c r="F8" s="60"/>
      <c r="G8" s="60"/>
    </row>
    <row r="9" spans="1:7" x14ac:dyDescent="0.25">
      <c r="A9" s="53" t="s">
        <v>455</v>
      </c>
      <c r="B9" s="60"/>
      <c r="C9" s="60"/>
      <c r="D9" s="60"/>
      <c r="E9" s="60"/>
      <c r="F9" s="60"/>
      <c r="G9" s="162"/>
    </row>
    <row r="10" spans="1:7" x14ac:dyDescent="0.25">
      <c r="A10" s="53" t="s">
        <v>456</v>
      </c>
      <c r="B10" s="60"/>
      <c r="C10" s="60"/>
      <c r="D10" s="60"/>
      <c r="E10" s="60"/>
      <c r="F10" s="60"/>
      <c r="G10" s="162"/>
    </row>
    <row r="11" spans="1:7" x14ac:dyDescent="0.25">
      <c r="A11" s="53" t="s">
        <v>457</v>
      </c>
      <c r="B11" s="60"/>
      <c r="C11" s="60"/>
      <c r="D11" s="60"/>
      <c r="E11" s="60"/>
      <c r="F11" s="60"/>
      <c r="G11" s="162"/>
    </row>
    <row r="12" spans="1:7" x14ac:dyDescent="0.25">
      <c r="A12" s="53" t="s">
        <v>458</v>
      </c>
      <c r="B12" s="60"/>
      <c r="C12" s="60"/>
      <c r="D12" s="60"/>
      <c r="E12" s="60"/>
      <c r="F12" s="60"/>
      <c r="G12" s="162"/>
    </row>
    <row r="13" spans="1:7" x14ac:dyDescent="0.25">
      <c r="A13" s="53" t="s">
        <v>459</v>
      </c>
      <c r="B13" s="60"/>
      <c r="C13" s="60"/>
      <c r="D13" s="60"/>
      <c r="E13" s="60"/>
      <c r="F13" s="60"/>
      <c r="G13" s="162"/>
    </row>
    <row r="14" spans="1:7" x14ac:dyDescent="0.25">
      <c r="A14" s="53" t="s">
        <v>460</v>
      </c>
      <c r="B14" s="60"/>
      <c r="C14" s="60"/>
      <c r="D14" s="60"/>
      <c r="E14" s="60"/>
      <c r="F14" s="60"/>
      <c r="G14" s="60"/>
    </row>
    <row r="15" spans="1:7" x14ac:dyDescent="0.25">
      <c r="A15" s="53" t="s">
        <v>461</v>
      </c>
      <c r="B15" s="60"/>
      <c r="C15" s="60"/>
      <c r="D15" s="60"/>
      <c r="E15" s="60"/>
      <c r="F15" s="60"/>
      <c r="G15" s="60"/>
    </row>
    <row r="16" spans="1:7" x14ac:dyDescent="0.25">
      <c r="A16" s="53" t="s">
        <v>462</v>
      </c>
      <c r="B16" s="60"/>
      <c r="C16" s="60"/>
      <c r="D16" s="60"/>
      <c r="E16" s="60"/>
      <c r="F16" s="60"/>
      <c r="G16" s="60"/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/>
      <c r="C19" s="60"/>
      <c r="D19" s="60"/>
      <c r="E19" s="60"/>
      <c r="F19" s="60"/>
      <c r="G19" s="60"/>
    </row>
    <row r="20" spans="1:7" x14ac:dyDescent="0.25">
      <c r="A20" s="53" t="s">
        <v>455</v>
      </c>
      <c r="B20" s="60"/>
      <c r="C20" s="60"/>
      <c r="D20" s="60"/>
      <c r="E20" s="60"/>
      <c r="F20" s="60"/>
      <c r="G20" s="60"/>
    </row>
    <row r="21" spans="1:7" x14ac:dyDescent="0.25">
      <c r="A21" s="53" t="s">
        <v>456</v>
      </c>
      <c r="B21" s="60"/>
      <c r="C21" s="60"/>
      <c r="D21" s="60"/>
      <c r="E21" s="60"/>
      <c r="F21" s="60"/>
      <c r="G21" s="60"/>
    </row>
    <row r="22" spans="1:7" x14ac:dyDescent="0.25">
      <c r="A22" s="53" t="s">
        <v>457</v>
      </c>
      <c r="B22" s="60"/>
      <c r="C22" s="60"/>
      <c r="D22" s="60"/>
      <c r="E22" s="60"/>
      <c r="F22" s="60"/>
      <c r="G22" s="60"/>
    </row>
    <row r="23" spans="1:7" x14ac:dyDescent="0.25">
      <c r="A23" s="53" t="s">
        <v>458</v>
      </c>
      <c r="B23" s="60"/>
      <c r="C23" s="60"/>
      <c r="D23" s="60"/>
      <c r="E23" s="60"/>
      <c r="F23" s="60"/>
      <c r="G23" s="60"/>
    </row>
    <row r="24" spans="1:7" x14ac:dyDescent="0.25">
      <c r="A24" s="53" t="s">
        <v>459</v>
      </c>
      <c r="B24" s="60"/>
      <c r="C24" s="60"/>
      <c r="D24" s="60"/>
      <c r="E24" s="60"/>
      <c r="F24" s="60"/>
      <c r="G24" s="60"/>
    </row>
    <row r="25" spans="1:7" x14ac:dyDescent="0.25">
      <c r="A25" s="53" t="s">
        <v>460</v>
      </c>
      <c r="B25" s="60"/>
      <c r="C25" s="60"/>
      <c r="D25" s="60"/>
      <c r="E25" s="60"/>
      <c r="F25" s="60"/>
      <c r="G25" s="60"/>
    </row>
    <row r="26" spans="1:7" x14ac:dyDescent="0.25">
      <c r="A26" s="53" t="s">
        <v>464</v>
      </c>
      <c r="B26" s="60"/>
      <c r="C26" s="60"/>
      <c r="D26" s="60"/>
      <c r="E26" s="60"/>
      <c r="F26" s="60"/>
      <c r="G26" s="60"/>
    </row>
    <row r="27" spans="1:7" x14ac:dyDescent="0.25">
      <c r="A27" s="53" t="s">
        <v>462</v>
      </c>
      <c r="B27" s="60"/>
      <c r="C27" s="60"/>
      <c r="D27" s="60"/>
      <c r="E27" s="60"/>
      <c r="F27" s="60"/>
      <c r="G27" s="60"/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201" t="s">
        <v>3292</v>
      </c>
      <c r="B32" s="201"/>
      <c r="C32" s="201"/>
      <c r="D32" s="201"/>
      <c r="E32" s="201"/>
      <c r="F32" s="201"/>
      <c r="G32" s="201"/>
    </row>
    <row r="33" spans="1:7" x14ac:dyDescent="0.25">
      <c r="A33" s="201" t="s">
        <v>3293</v>
      </c>
      <c r="B33" s="201"/>
      <c r="C33" s="201"/>
      <c r="D33" s="201"/>
      <c r="E33" s="201"/>
      <c r="F33" s="201"/>
      <c r="G33" s="201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0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0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0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0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81" t="s">
        <v>495</v>
      </c>
      <c r="B1" s="181"/>
      <c r="C1" s="181"/>
      <c r="D1" s="181"/>
      <c r="E1" s="181"/>
      <c r="F1" s="181"/>
      <c r="G1" s="111"/>
    </row>
    <row r="2" spans="1:7" ht="14.25" x14ac:dyDescent="0.45">
      <c r="A2" s="169" t="str">
        <f>ENTE_PUBLICO</f>
        <v>JUNTA DE AGUA POTABLE Y ALCANTARILLADO DE COMONFORT,GTO., Gobierno del Estado de Guanajuato</v>
      </c>
      <c r="B2" s="170"/>
      <c r="C2" s="170"/>
      <c r="D2" s="170"/>
      <c r="E2" s="170"/>
      <c r="F2" s="171"/>
    </row>
    <row r="3" spans="1:7" ht="14.25" x14ac:dyDescent="0.45">
      <c r="A3" s="178" t="s">
        <v>496</v>
      </c>
      <c r="B3" s="179"/>
      <c r="C3" s="179"/>
      <c r="D3" s="179"/>
      <c r="E3" s="179"/>
      <c r="F3" s="180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5" t="s">
        <v>502</v>
      </c>
      <c r="B5" s="5"/>
      <c r="C5" s="5"/>
      <c r="D5" s="5"/>
      <c r="E5" s="5"/>
      <c r="F5" s="5"/>
    </row>
    <row r="6" spans="1:7" ht="30" x14ac:dyDescent="0.25">
      <c r="A6" s="136" t="s">
        <v>503</v>
      </c>
      <c r="B6" s="60"/>
      <c r="C6" s="60"/>
      <c r="D6" s="60"/>
      <c r="E6" s="60"/>
      <c r="F6" s="60"/>
    </row>
    <row r="7" spans="1:7" x14ac:dyDescent="0.25">
      <c r="A7" s="136" t="s">
        <v>504</v>
      </c>
      <c r="B7" s="60"/>
      <c r="C7" s="60"/>
      <c r="D7" s="60"/>
      <c r="E7" s="60"/>
      <c r="F7" s="60"/>
    </row>
    <row r="8" spans="1:7" ht="14.25" x14ac:dyDescent="0.45">
      <c r="A8" s="137"/>
      <c r="B8" s="54"/>
      <c r="C8" s="54"/>
      <c r="D8" s="54"/>
      <c r="E8" s="54"/>
      <c r="F8" s="54"/>
    </row>
    <row r="9" spans="1:7" x14ac:dyDescent="0.25">
      <c r="A9" s="135" t="s">
        <v>505</v>
      </c>
      <c r="B9" s="54"/>
      <c r="C9" s="54"/>
      <c r="D9" s="54"/>
      <c r="E9" s="54"/>
      <c r="F9" s="54"/>
    </row>
    <row r="10" spans="1:7" ht="14.25" x14ac:dyDescent="0.45">
      <c r="A10" s="136" t="s">
        <v>506</v>
      </c>
      <c r="B10" s="60"/>
      <c r="C10" s="60"/>
      <c r="D10" s="60"/>
      <c r="E10" s="60"/>
      <c r="F10" s="60"/>
    </row>
    <row r="11" spans="1:7" x14ac:dyDescent="0.25">
      <c r="A11" s="138" t="s">
        <v>507</v>
      </c>
      <c r="B11" s="60"/>
      <c r="C11" s="60"/>
      <c r="D11" s="60"/>
      <c r="E11" s="60"/>
      <c r="F11" s="60"/>
    </row>
    <row r="12" spans="1:7" x14ac:dyDescent="0.25">
      <c r="A12" s="138" t="s">
        <v>508</v>
      </c>
      <c r="B12" s="60"/>
      <c r="C12" s="60"/>
      <c r="D12" s="60"/>
      <c r="E12" s="60"/>
      <c r="F12" s="60"/>
    </row>
    <row r="13" spans="1:7" ht="14.25" x14ac:dyDescent="0.45">
      <c r="A13" s="138" t="s">
        <v>509</v>
      </c>
      <c r="B13" s="60"/>
      <c r="C13" s="60"/>
      <c r="D13" s="60"/>
      <c r="E13" s="60"/>
      <c r="F13" s="60"/>
    </row>
    <row r="14" spans="1:7" ht="14.25" x14ac:dyDescent="0.45">
      <c r="A14" s="136" t="s">
        <v>510</v>
      </c>
      <c r="B14" s="60"/>
      <c r="C14" s="60"/>
      <c r="D14" s="60"/>
      <c r="E14" s="60"/>
      <c r="F14" s="60"/>
    </row>
    <row r="15" spans="1:7" x14ac:dyDescent="0.25">
      <c r="A15" s="138" t="s">
        <v>507</v>
      </c>
      <c r="B15" s="60"/>
      <c r="C15" s="60"/>
      <c r="D15" s="60"/>
      <c r="E15" s="60"/>
      <c r="F15" s="60"/>
    </row>
    <row r="16" spans="1:7" x14ac:dyDescent="0.25">
      <c r="A16" s="138" t="s">
        <v>508</v>
      </c>
      <c r="B16" s="60"/>
      <c r="C16" s="60"/>
      <c r="D16" s="60"/>
      <c r="E16" s="60"/>
      <c r="F16" s="60"/>
    </row>
    <row r="17" spans="1:6" ht="14.25" x14ac:dyDescent="0.45">
      <c r="A17" s="138" t="s">
        <v>509</v>
      </c>
      <c r="B17" s="60"/>
      <c r="C17" s="60"/>
      <c r="D17" s="60"/>
      <c r="E17" s="60"/>
      <c r="F17" s="60"/>
    </row>
    <row r="18" spans="1:6" ht="14.25" x14ac:dyDescent="0.45">
      <c r="A18" s="136" t="s">
        <v>511</v>
      </c>
      <c r="B18" s="144"/>
      <c r="C18" s="60"/>
      <c r="D18" s="60"/>
      <c r="E18" s="60"/>
      <c r="F18" s="60"/>
    </row>
    <row r="19" spans="1:6" x14ac:dyDescent="0.25">
      <c r="A19" s="136" t="s">
        <v>512</v>
      </c>
      <c r="B19" s="60"/>
      <c r="C19" s="60"/>
      <c r="D19" s="60"/>
      <c r="E19" s="60"/>
      <c r="F19" s="60"/>
    </row>
    <row r="20" spans="1:6" x14ac:dyDescent="0.25">
      <c r="A20" s="136" t="s">
        <v>513</v>
      </c>
      <c r="B20" s="145"/>
      <c r="C20" s="145"/>
      <c r="D20" s="145"/>
      <c r="E20" s="145"/>
      <c r="F20" s="145"/>
    </row>
    <row r="21" spans="1:6" x14ac:dyDescent="0.25">
      <c r="A21" s="136" t="s">
        <v>514</v>
      </c>
      <c r="B21" s="145"/>
      <c r="C21" s="145"/>
      <c r="D21" s="145"/>
      <c r="E21" s="145"/>
      <c r="F21" s="145"/>
    </row>
    <row r="22" spans="1:6" ht="14.25" x14ac:dyDescent="0.45">
      <c r="A22" s="64" t="s">
        <v>515</v>
      </c>
      <c r="B22" s="145"/>
      <c r="C22" s="145"/>
      <c r="D22" s="145"/>
      <c r="E22" s="145"/>
      <c r="F22" s="145"/>
    </row>
    <row r="23" spans="1:6" ht="14.25" x14ac:dyDescent="0.45">
      <c r="A23" s="64" t="s">
        <v>516</v>
      </c>
      <c r="B23" s="145"/>
      <c r="C23" s="145"/>
      <c r="D23" s="145"/>
      <c r="E23" s="145"/>
      <c r="F23" s="145"/>
    </row>
    <row r="24" spans="1:6" x14ac:dyDescent="0.25">
      <c r="A24" s="64" t="s">
        <v>517</v>
      </c>
      <c r="B24" s="146"/>
      <c r="C24" s="60"/>
      <c r="D24" s="60"/>
      <c r="E24" s="60"/>
      <c r="F24" s="60"/>
    </row>
    <row r="25" spans="1:6" ht="14.25" x14ac:dyDescent="0.45">
      <c r="A25" s="136" t="s">
        <v>518</v>
      </c>
      <c r="B25" s="146"/>
      <c r="C25" s="60"/>
      <c r="D25" s="60"/>
      <c r="E25" s="60"/>
      <c r="F25" s="60"/>
    </row>
    <row r="26" spans="1:6" ht="14.25" x14ac:dyDescent="0.45">
      <c r="A26" s="137"/>
      <c r="B26" s="54"/>
      <c r="C26" s="54"/>
      <c r="D26" s="54"/>
      <c r="E26" s="54"/>
      <c r="F26" s="54"/>
    </row>
    <row r="27" spans="1:6" ht="14.25" x14ac:dyDescent="0.45">
      <c r="A27" s="135" t="s">
        <v>519</v>
      </c>
      <c r="B27" s="54"/>
      <c r="C27" s="54"/>
      <c r="D27" s="54"/>
      <c r="E27" s="54"/>
      <c r="F27" s="54"/>
    </row>
    <row r="28" spans="1:6" ht="14.25" x14ac:dyDescent="0.45">
      <c r="A28" s="136" t="s">
        <v>520</v>
      </c>
      <c r="B28" s="60"/>
      <c r="C28" s="60"/>
      <c r="D28" s="60"/>
      <c r="E28" s="60"/>
      <c r="F28" s="60"/>
    </row>
    <row r="29" spans="1:6" ht="14.25" x14ac:dyDescent="0.45">
      <c r="A29" s="137"/>
      <c r="B29" s="54"/>
      <c r="C29" s="54"/>
      <c r="D29" s="54"/>
      <c r="E29" s="54"/>
      <c r="F29" s="54"/>
    </row>
    <row r="30" spans="1:6" x14ac:dyDescent="0.25">
      <c r="A30" s="135" t="s">
        <v>521</v>
      </c>
      <c r="B30" s="54"/>
      <c r="C30" s="54"/>
      <c r="D30" s="54"/>
      <c r="E30" s="54"/>
      <c r="F30" s="54"/>
    </row>
    <row r="31" spans="1:6" x14ac:dyDescent="0.25">
      <c r="A31" s="136" t="s">
        <v>506</v>
      </c>
      <c r="B31" s="60"/>
      <c r="C31" s="60"/>
      <c r="D31" s="60"/>
      <c r="E31" s="60"/>
      <c r="F31" s="60"/>
    </row>
    <row r="32" spans="1:6" x14ac:dyDescent="0.25">
      <c r="A32" s="136" t="s">
        <v>510</v>
      </c>
      <c r="B32" s="60"/>
      <c r="C32" s="60"/>
      <c r="D32" s="60"/>
      <c r="E32" s="60"/>
      <c r="F32" s="60"/>
    </row>
    <row r="33" spans="1:6" x14ac:dyDescent="0.25">
      <c r="A33" s="136" t="s">
        <v>522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523</v>
      </c>
      <c r="B35" s="54"/>
      <c r="C35" s="54"/>
      <c r="D35" s="54"/>
      <c r="E35" s="54"/>
      <c r="F35" s="54"/>
    </row>
    <row r="36" spans="1:6" x14ac:dyDescent="0.25">
      <c r="A36" s="136" t="s">
        <v>524</v>
      </c>
      <c r="B36" s="60"/>
      <c r="C36" s="60"/>
      <c r="D36" s="60"/>
      <c r="E36" s="60"/>
      <c r="F36" s="60"/>
    </row>
    <row r="37" spans="1:6" x14ac:dyDescent="0.25">
      <c r="A37" s="136" t="s">
        <v>525</v>
      </c>
      <c r="B37" s="60"/>
      <c r="C37" s="60"/>
      <c r="D37" s="60"/>
      <c r="E37" s="60"/>
      <c r="F37" s="60"/>
    </row>
    <row r="38" spans="1:6" x14ac:dyDescent="0.25">
      <c r="A38" s="136" t="s">
        <v>526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527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528</v>
      </c>
      <c r="B42" s="54"/>
      <c r="C42" s="54"/>
      <c r="D42" s="54"/>
      <c r="E42" s="54"/>
      <c r="F42" s="54"/>
    </row>
    <row r="43" spans="1:6" x14ac:dyDescent="0.25">
      <c r="A43" s="136" t="s">
        <v>529</v>
      </c>
      <c r="B43" s="60"/>
      <c r="C43" s="60"/>
      <c r="D43" s="60"/>
      <c r="E43" s="60"/>
      <c r="F43" s="60"/>
    </row>
    <row r="44" spans="1:6" x14ac:dyDescent="0.25">
      <c r="A44" s="136" t="s">
        <v>530</v>
      </c>
      <c r="B44" s="60"/>
      <c r="C44" s="60"/>
      <c r="D44" s="60"/>
      <c r="E44" s="60"/>
      <c r="F44" s="60"/>
    </row>
    <row r="45" spans="1:6" x14ac:dyDescent="0.25">
      <c r="A45" s="136" t="s">
        <v>531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5"/>
      <c r="C48" s="145"/>
      <c r="D48" s="145"/>
      <c r="E48" s="145"/>
      <c r="F48" s="145"/>
    </row>
    <row r="49" spans="1:6" x14ac:dyDescent="0.25">
      <c r="A49" s="64" t="s">
        <v>531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533</v>
      </c>
      <c r="B51" s="54"/>
      <c r="C51" s="54"/>
      <c r="D51" s="54"/>
      <c r="E51" s="54"/>
      <c r="F51" s="54"/>
    </row>
    <row r="52" spans="1:6" x14ac:dyDescent="0.25">
      <c r="A52" s="136" t="s">
        <v>530</v>
      </c>
      <c r="B52" s="60"/>
      <c r="C52" s="60"/>
      <c r="D52" s="60"/>
      <c r="E52" s="60"/>
      <c r="F52" s="60"/>
    </row>
    <row r="53" spans="1:6" x14ac:dyDescent="0.25">
      <c r="A53" s="136" t="s">
        <v>531</v>
      </c>
      <c r="B53" s="60"/>
      <c r="C53" s="60"/>
      <c r="D53" s="60"/>
      <c r="E53" s="60"/>
      <c r="F53" s="60"/>
    </row>
    <row r="54" spans="1:6" x14ac:dyDescent="0.25">
      <c r="A54" s="136" t="s">
        <v>534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535</v>
      </c>
      <c r="B56" s="54"/>
      <c r="C56" s="54"/>
      <c r="D56" s="54"/>
      <c r="E56" s="54"/>
      <c r="F56" s="54"/>
    </row>
    <row r="57" spans="1:6" x14ac:dyDescent="0.25">
      <c r="A57" s="136" t="s">
        <v>530</v>
      </c>
      <c r="B57" s="60"/>
      <c r="C57" s="60"/>
      <c r="D57" s="60"/>
      <c r="E57" s="60"/>
      <c r="F57" s="60"/>
    </row>
    <row r="58" spans="1:6" x14ac:dyDescent="0.25">
      <c r="A58" s="136" t="s">
        <v>531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536</v>
      </c>
      <c r="B60" s="54"/>
      <c r="C60" s="54"/>
      <c r="D60" s="54"/>
      <c r="E60" s="54"/>
      <c r="F60" s="54"/>
    </row>
    <row r="61" spans="1:6" x14ac:dyDescent="0.25">
      <c r="A61" s="136" t="s">
        <v>537</v>
      </c>
      <c r="B61" s="60"/>
      <c r="C61" s="60"/>
      <c r="D61" s="60"/>
      <c r="E61" s="60"/>
      <c r="F61" s="60"/>
    </row>
    <row r="62" spans="1:6" x14ac:dyDescent="0.25">
      <c r="A62" s="136" t="s">
        <v>538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539</v>
      </c>
      <c r="B64" s="54"/>
      <c r="C64" s="54"/>
      <c r="D64" s="54"/>
      <c r="E64" s="54"/>
      <c r="F64" s="54"/>
    </row>
    <row r="65" spans="1:6" x14ac:dyDescent="0.25">
      <c r="A65" s="136" t="s">
        <v>540</v>
      </c>
      <c r="B65" s="60"/>
      <c r="C65" s="60"/>
      <c r="D65" s="60"/>
      <c r="E65" s="60"/>
      <c r="F65" s="60"/>
    </row>
    <row r="66" spans="1:6" x14ac:dyDescent="0.25">
      <c r="A66" s="136" t="s">
        <v>541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zoomScale="90" zoomScaleNormal="90" workbookViewId="0">
      <selection activeCell="F82" sqref="F8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81" t="s">
        <v>545</v>
      </c>
      <c r="B1" s="181"/>
      <c r="C1" s="181"/>
      <c r="D1" s="181"/>
      <c r="E1" s="181"/>
      <c r="F1" s="181"/>
    </row>
    <row r="2" spans="1:6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1"/>
    </row>
    <row r="3" spans="1:6" x14ac:dyDescent="0.25">
      <c r="A3" s="172" t="s">
        <v>117</v>
      </c>
      <c r="B3" s="173"/>
      <c r="C3" s="173"/>
      <c r="D3" s="173"/>
      <c r="E3" s="173"/>
      <c r="F3" s="174"/>
    </row>
    <row r="4" spans="1:6" ht="14.25" x14ac:dyDescent="0.45">
      <c r="A4" s="175" t="str">
        <f>PERIODO_INFORME</f>
        <v>Al 31 de diciembre de 2017 y al 30 de marzo de 2018 (b)</v>
      </c>
      <c r="B4" s="176"/>
      <c r="C4" s="176"/>
      <c r="D4" s="176"/>
      <c r="E4" s="176"/>
      <c r="F4" s="177"/>
    </row>
    <row r="5" spans="1:6" ht="14.25" x14ac:dyDescent="0.45">
      <c r="A5" s="178" t="s">
        <v>118</v>
      </c>
      <c r="B5" s="179"/>
      <c r="C5" s="179"/>
      <c r="D5" s="179"/>
      <c r="E5" s="179"/>
      <c r="F5" s="180"/>
    </row>
    <row r="6" spans="1:6" s="3" customFormat="1" ht="28.5" x14ac:dyDescent="0.45">
      <c r="A6" s="132" t="s">
        <v>3284</v>
      </c>
      <c r="B6" s="133" t="str">
        <f>ANIO</f>
        <v>2018 (d)</v>
      </c>
      <c r="C6" s="130" t="str">
        <f>ULTIMO</f>
        <v>31 de diciembre de 2017 (e)</v>
      </c>
      <c r="D6" s="134" t="s">
        <v>0</v>
      </c>
      <c r="E6" s="133" t="str">
        <f>ANIO</f>
        <v>2018 (d)</v>
      </c>
      <c r="F6" s="130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ht="14.25" customHeight="1" x14ac:dyDescent="0.25">
      <c r="A9" s="95" t="s">
        <v>3</v>
      </c>
      <c r="B9" s="148">
        <v>6866286.2199999997</v>
      </c>
      <c r="C9" s="148">
        <v>124223.81</v>
      </c>
      <c r="D9" s="100" t="s">
        <v>54</v>
      </c>
      <c r="E9" s="152">
        <v>559523.54</v>
      </c>
      <c r="F9" s="152">
        <v>1355933.5699999998</v>
      </c>
    </row>
    <row r="10" spans="1:6" ht="14.25" customHeight="1" x14ac:dyDescent="0.25">
      <c r="A10" s="96" t="s">
        <v>4</v>
      </c>
      <c r="B10" s="148"/>
      <c r="C10" s="148"/>
      <c r="D10" s="101" t="s">
        <v>55</v>
      </c>
      <c r="E10" s="152"/>
      <c r="F10" s="152"/>
    </row>
    <row r="11" spans="1:6" x14ac:dyDescent="0.25">
      <c r="A11" s="96" t="s">
        <v>5</v>
      </c>
      <c r="B11" s="148"/>
      <c r="C11" s="148"/>
      <c r="D11" s="101" t="s">
        <v>56</v>
      </c>
      <c r="E11" s="152">
        <v>163668.62</v>
      </c>
      <c r="F11" s="152">
        <v>919514.22</v>
      </c>
    </row>
    <row r="12" spans="1:6" x14ac:dyDescent="0.25">
      <c r="A12" s="96" t="s">
        <v>6</v>
      </c>
      <c r="B12" s="148">
        <v>6866286.2199999997</v>
      </c>
      <c r="C12" s="148">
        <v>124223.81</v>
      </c>
      <c r="D12" s="101" t="s">
        <v>57</v>
      </c>
      <c r="E12" s="152"/>
      <c r="F12" s="152"/>
    </row>
    <row r="13" spans="1:6" ht="14.25" customHeight="1" x14ac:dyDescent="0.25">
      <c r="A13" s="96" t="s">
        <v>7</v>
      </c>
      <c r="B13" s="148"/>
      <c r="C13" s="148"/>
      <c r="D13" s="101" t="s">
        <v>58</v>
      </c>
      <c r="E13" s="152"/>
      <c r="F13" s="152"/>
    </row>
    <row r="14" spans="1:6" x14ac:dyDescent="0.25">
      <c r="A14" s="96" t="s">
        <v>8</v>
      </c>
      <c r="B14" s="148"/>
      <c r="C14" s="148"/>
      <c r="D14" s="101" t="s">
        <v>59</v>
      </c>
      <c r="E14" s="152"/>
      <c r="F14" s="152"/>
    </row>
    <row r="15" spans="1:6" x14ac:dyDescent="0.25">
      <c r="A15" s="96" t="s">
        <v>9</v>
      </c>
      <c r="B15" s="148"/>
      <c r="C15" s="148"/>
      <c r="D15" s="101" t="s">
        <v>60</v>
      </c>
      <c r="E15" s="152"/>
      <c r="F15" s="152"/>
    </row>
    <row r="16" spans="1:6" ht="14.25" customHeight="1" x14ac:dyDescent="0.25">
      <c r="A16" s="96" t="s">
        <v>10</v>
      </c>
      <c r="B16" s="148"/>
      <c r="C16" s="148"/>
      <c r="D16" s="101" t="s">
        <v>61</v>
      </c>
      <c r="E16" s="152">
        <v>395567.52</v>
      </c>
      <c r="F16" s="152">
        <v>436419.35</v>
      </c>
    </row>
    <row r="17" spans="1:6" ht="14.25" customHeight="1" x14ac:dyDescent="0.25">
      <c r="A17" s="95" t="s">
        <v>11</v>
      </c>
      <c r="B17" s="148">
        <v>8367873.1399999997</v>
      </c>
      <c r="C17" s="148">
        <v>8030597.5900000008</v>
      </c>
      <c r="D17" s="101" t="s">
        <v>62</v>
      </c>
      <c r="E17" s="152"/>
      <c r="F17" s="152"/>
    </row>
    <row r="18" spans="1:6" ht="14.25" customHeight="1" x14ac:dyDescent="0.25">
      <c r="A18" s="97" t="s">
        <v>12</v>
      </c>
      <c r="B18" s="148"/>
      <c r="C18" s="148"/>
      <c r="D18" s="101" t="s">
        <v>63</v>
      </c>
      <c r="E18" s="152">
        <v>287.39999999999998</v>
      </c>
      <c r="F18" s="152">
        <v>0</v>
      </c>
    </row>
    <row r="19" spans="1:6" ht="14.25" customHeight="1" x14ac:dyDescent="0.25">
      <c r="A19" s="97" t="s">
        <v>13</v>
      </c>
      <c r="B19" s="148">
        <v>12820.92</v>
      </c>
      <c r="C19" s="148">
        <v>14616.98</v>
      </c>
      <c r="D19" s="100" t="s">
        <v>64</v>
      </c>
      <c r="E19" s="152">
        <v>0</v>
      </c>
      <c r="F19" s="152">
        <v>0</v>
      </c>
    </row>
    <row r="20" spans="1:6" ht="14.25" customHeight="1" x14ac:dyDescent="0.25">
      <c r="A20" s="97" t="s">
        <v>14</v>
      </c>
      <c r="B20" s="148">
        <v>63872</v>
      </c>
      <c r="C20" s="148">
        <v>0</v>
      </c>
      <c r="D20" s="101" t="s">
        <v>65</v>
      </c>
      <c r="E20" s="152">
        <v>0</v>
      </c>
      <c r="F20" s="152">
        <v>0</v>
      </c>
    </row>
    <row r="21" spans="1:6" x14ac:dyDescent="0.25">
      <c r="A21" s="97" t="s">
        <v>15</v>
      </c>
      <c r="B21" s="148">
        <v>8283380.2199999997</v>
      </c>
      <c r="C21" s="148">
        <v>8015980.6100000003</v>
      </c>
      <c r="D21" s="101" t="s">
        <v>66</v>
      </c>
      <c r="E21" s="152">
        <v>0</v>
      </c>
      <c r="F21" s="152">
        <v>0</v>
      </c>
    </row>
    <row r="22" spans="1:6" x14ac:dyDescent="0.25">
      <c r="A22" s="97" t="s">
        <v>16</v>
      </c>
      <c r="B22" s="148">
        <v>7800</v>
      </c>
      <c r="C22" s="148">
        <v>0</v>
      </c>
      <c r="D22" s="101" t="s">
        <v>67</v>
      </c>
      <c r="E22" s="152">
        <v>0</v>
      </c>
      <c r="F22" s="152">
        <v>0</v>
      </c>
    </row>
    <row r="23" spans="1:6" x14ac:dyDescent="0.25">
      <c r="A23" s="97" t="s">
        <v>17</v>
      </c>
      <c r="B23" s="148"/>
      <c r="C23" s="148"/>
      <c r="D23" s="100" t="s">
        <v>68</v>
      </c>
      <c r="E23" s="152">
        <v>0</v>
      </c>
      <c r="F23" s="152">
        <v>0</v>
      </c>
    </row>
    <row r="24" spans="1:6" x14ac:dyDescent="0.25">
      <c r="A24" s="97" t="s">
        <v>18</v>
      </c>
      <c r="B24" s="148">
        <v>0</v>
      </c>
      <c r="C24" s="148">
        <v>0</v>
      </c>
      <c r="D24" s="101" t="s">
        <v>69</v>
      </c>
      <c r="E24" s="152">
        <v>0</v>
      </c>
      <c r="F24" s="152">
        <v>0</v>
      </c>
    </row>
    <row r="25" spans="1:6" x14ac:dyDescent="0.25">
      <c r="A25" s="95" t="s">
        <v>19</v>
      </c>
      <c r="B25" s="148">
        <v>0</v>
      </c>
      <c r="C25" s="148">
        <v>0</v>
      </c>
      <c r="D25" s="101" t="s">
        <v>70</v>
      </c>
      <c r="E25" s="152">
        <v>0</v>
      </c>
      <c r="F25" s="152">
        <v>0</v>
      </c>
    </row>
    <row r="26" spans="1:6" x14ac:dyDescent="0.25">
      <c r="A26" s="97" t="s">
        <v>20</v>
      </c>
      <c r="B26" s="148"/>
      <c r="C26" s="148"/>
      <c r="D26" s="100" t="s">
        <v>71</v>
      </c>
      <c r="E26" s="152">
        <v>0</v>
      </c>
      <c r="F26" s="152">
        <v>0</v>
      </c>
    </row>
    <row r="27" spans="1:6" x14ac:dyDescent="0.25">
      <c r="A27" s="97" t="s">
        <v>21</v>
      </c>
      <c r="B27" s="148"/>
      <c r="C27" s="148"/>
      <c r="D27" s="100" t="s">
        <v>72</v>
      </c>
      <c r="E27" s="152">
        <v>0</v>
      </c>
      <c r="F27" s="152">
        <v>0</v>
      </c>
    </row>
    <row r="28" spans="1:6" x14ac:dyDescent="0.25">
      <c r="A28" s="97" t="s">
        <v>22</v>
      </c>
      <c r="B28" s="148"/>
      <c r="C28" s="148"/>
      <c r="D28" s="101" t="s">
        <v>73</v>
      </c>
      <c r="E28" s="152">
        <v>0</v>
      </c>
      <c r="F28" s="152">
        <v>0</v>
      </c>
    </row>
    <row r="29" spans="1:6" x14ac:dyDescent="0.25">
      <c r="A29" s="97" t="s">
        <v>23</v>
      </c>
      <c r="B29" s="148"/>
      <c r="C29" s="148"/>
      <c r="D29" s="101" t="s">
        <v>74</v>
      </c>
      <c r="E29" s="152">
        <v>0</v>
      </c>
      <c r="F29" s="152">
        <v>0</v>
      </c>
    </row>
    <row r="30" spans="1:6" x14ac:dyDescent="0.25">
      <c r="A30" s="97" t="s">
        <v>24</v>
      </c>
      <c r="B30" s="148"/>
      <c r="C30" s="148"/>
      <c r="D30" s="101" t="s">
        <v>75</v>
      </c>
      <c r="E30" s="152">
        <v>0</v>
      </c>
      <c r="F30" s="152">
        <v>0</v>
      </c>
    </row>
    <row r="31" spans="1:6" x14ac:dyDescent="0.25">
      <c r="A31" s="95" t="s">
        <v>25</v>
      </c>
      <c r="B31" s="148">
        <v>0</v>
      </c>
      <c r="C31" s="148">
        <v>0</v>
      </c>
      <c r="D31" s="100" t="s">
        <v>76</v>
      </c>
      <c r="E31" s="152">
        <v>0</v>
      </c>
      <c r="F31" s="152">
        <v>0</v>
      </c>
    </row>
    <row r="32" spans="1:6" x14ac:dyDescent="0.25">
      <c r="A32" s="97" t="s">
        <v>26</v>
      </c>
      <c r="B32" s="148">
        <v>0</v>
      </c>
      <c r="C32" s="148">
        <v>0</v>
      </c>
      <c r="D32" s="101" t="s">
        <v>77</v>
      </c>
      <c r="E32" s="152"/>
      <c r="F32" s="152"/>
    </row>
    <row r="33" spans="1:6" x14ac:dyDescent="0.25">
      <c r="A33" s="97" t="s">
        <v>27</v>
      </c>
      <c r="B33" s="148"/>
      <c r="C33" s="148"/>
      <c r="D33" s="101" t="s">
        <v>78</v>
      </c>
      <c r="E33" s="152"/>
      <c r="F33" s="152"/>
    </row>
    <row r="34" spans="1:6" x14ac:dyDescent="0.25">
      <c r="A34" s="97" t="s">
        <v>28</v>
      </c>
      <c r="B34" s="148"/>
      <c r="C34" s="148"/>
      <c r="D34" s="101" t="s">
        <v>79</v>
      </c>
      <c r="E34" s="152"/>
      <c r="F34" s="152"/>
    </row>
    <row r="35" spans="1:6" x14ac:dyDescent="0.25">
      <c r="A35" s="97" t="s">
        <v>29</v>
      </c>
      <c r="B35" s="148"/>
      <c r="C35" s="148"/>
      <c r="D35" s="101" t="s">
        <v>80</v>
      </c>
      <c r="E35" s="152"/>
      <c r="F35" s="152"/>
    </row>
    <row r="36" spans="1:6" x14ac:dyDescent="0.25">
      <c r="A36" s="97" t="s">
        <v>30</v>
      </c>
      <c r="B36" s="148"/>
      <c r="C36" s="148"/>
      <c r="D36" s="101" t="s">
        <v>81</v>
      </c>
      <c r="E36" s="152"/>
      <c r="F36" s="152"/>
    </row>
    <row r="37" spans="1:6" x14ac:dyDescent="0.25">
      <c r="A37" s="95" t="s">
        <v>31</v>
      </c>
      <c r="B37" s="148">
        <v>246093.27</v>
      </c>
      <c r="C37" s="148">
        <v>227509.22</v>
      </c>
      <c r="D37" s="101" t="s">
        <v>82</v>
      </c>
      <c r="E37" s="152"/>
      <c r="F37" s="152"/>
    </row>
    <row r="38" spans="1:6" x14ac:dyDescent="0.25">
      <c r="A38" s="95" t="s">
        <v>119</v>
      </c>
      <c r="B38" s="148">
        <v>0</v>
      </c>
      <c r="C38" s="148">
        <v>0</v>
      </c>
      <c r="D38" s="100" t="s">
        <v>83</v>
      </c>
      <c r="E38" s="152">
        <v>0</v>
      </c>
      <c r="F38" s="152">
        <v>0</v>
      </c>
    </row>
    <row r="39" spans="1:6" x14ac:dyDescent="0.25">
      <c r="A39" s="97" t="s">
        <v>32</v>
      </c>
      <c r="B39" s="148">
        <v>0</v>
      </c>
      <c r="C39" s="148">
        <v>0</v>
      </c>
      <c r="D39" s="101" t="s">
        <v>84</v>
      </c>
      <c r="E39" s="152">
        <v>0</v>
      </c>
      <c r="F39" s="152">
        <v>0</v>
      </c>
    </row>
    <row r="40" spans="1:6" x14ac:dyDescent="0.25">
      <c r="A40" s="97" t="s">
        <v>33</v>
      </c>
      <c r="B40" s="148">
        <v>0</v>
      </c>
      <c r="C40" s="148">
        <v>0</v>
      </c>
      <c r="D40" s="101" t="s">
        <v>85</v>
      </c>
      <c r="E40" s="152">
        <v>0</v>
      </c>
      <c r="F40" s="152">
        <v>0</v>
      </c>
    </row>
    <row r="41" spans="1:6" x14ac:dyDescent="0.25">
      <c r="A41" s="95" t="s">
        <v>34</v>
      </c>
      <c r="B41" s="148">
        <v>0</v>
      </c>
      <c r="C41" s="148">
        <v>0</v>
      </c>
      <c r="D41" s="101" t="s">
        <v>86</v>
      </c>
      <c r="E41" s="152">
        <v>0</v>
      </c>
      <c r="F41" s="152">
        <v>0</v>
      </c>
    </row>
    <row r="42" spans="1:6" x14ac:dyDescent="0.25">
      <c r="A42" s="97" t="s">
        <v>35</v>
      </c>
      <c r="B42" s="148"/>
      <c r="C42" s="148"/>
      <c r="D42" s="100" t="s">
        <v>87</v>
      </c>
      <c r="E42" s="152">
        <v>0</v>
      </c>
      <c r="F42" s="152">
        <v>0</v>
      </c>
    </row>
    <row r="43" spans="1:6" x14ac:dyDescent="0.25">
      <c r="A43" s="97" t="s">
        <v>36</v>
      </c>
      <c r="B43" s="148"/>
      <c r="C43" s="148"/>
      <c r="D43" s="101" t="s">
        <v>88</v>
      </c>
      <c r="E43" s="152">
        <v>0</v>
      </c>
      <c r="F43" s="152">
        <v>0</v>
      </c>
    </row>
    <row r="44" spans="1:6" x14ac:dyDescent="0.25">
      <c r="A44" s="97" t="s">
        <v>37</v>
      </c>
      <c r="B44" s="148"/>
      <c r="C44" s="148"/>
      <c r="D44" s="101" t="s">
        <v>89</v>
      </c>
      <c r="E44" s="152">
        <v>0</v>
      </c>
      <c r="F44" s="152">
        <v>0</v>
      </c>
    </row>
    <row r="45" spans="1:6" x14ac:dyDescent="0.25">
      <c r="A45" s="97" t="s">
        <v>38</v>
      </c>
      <c r="B45" s="148"/>
      <c r="C45" s="148"/>
      <c r="D45" s="101" t="s">
        <v>90</v>
      </c>
      <c r="E45" s="152">
        <v>0</v>
      </c>
      <c r="F45" s="152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9">
        <f>B9+B17+B25+B31++B37+B38+B41</f>
        <v>15480252.629999999</v>
      </c>
      <c r="C47" s="149">
        <f>C9+C17+C25+C31++C37+C38+C41</f>
        <v>8382330.6200000001</v>
      </c>
      <c r="D47" s="99" t="s">
        <v>91</v>
      </c>
      <c r="E47" s="149">
        <f>E9+E19+E23+E26+E27+E31+E38+E42</f>
        <v>559523.54</v>
      </c>
      <c r="F47" s="149">
        <f>F9+F19+F23+F26+F27+F31+F38+F42</f>
        <v>1355933.5699999998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51">
        <v>0</v>
      </c>
      <c r="C50" s="151">
        <v>0</v>
      </c>
      <c r="D50" s="100" t="s">
        <v>93</v>
      </c>
      <c r="E50" s="153">
        <v>0</v>
      </c>
      <c r="F50" s="153">
        <v>0</v>
      </c>
    </row>
    <row r="51" spans="1:6" x14ac:dyDescent="0.25">
      <c r="A51" s="95" t="s">
        <v>42</v>
      </c>
      <c r="B51" s="151">
        <v>0</v>
      </c>
      <c r="C51" s="151">
        <v>0</v>
      </c>
      <c r="D51" s="100" t="s">
        <v>94</v>
      </c>
      <c r="E51" s="153">
        <v>0</v>
      </c>
      <c r="F51" s="153">
        <v>0</v>
      </c>
    </row>
    <row r="52" spans="1:6" x14ac:dyDescent="0.25">
      <c r="A52" s="95" t="s">
        <v>43</v>
      </c>
      <c r="B52" s="151">
        <v>1694901.58</v>
      </c>
      <c r="C52" s="151">
        <v>1626914.8</v>
      </c>
      <c r="D52" s="100" t="s">
        <v>95</v>
      </c>
      <c r="E52" s="153">
        <v>0</v>
      </c>
      <c r="F52" s="153">
        <v>0</v>
      </c>
    </row>
    <row r="53" spans="1:6" x14ac:dyDescent="0.25">
      <c r="A53" s="95" t="s">
        <v>44</v>
      </c>
      <c r="B53" s="151">
        <v>6630082.2199999997</v>
      </c>
      <c r="C53" s="151">
        <v>6149262.3399999999</v>
      </c>
      <c r="D53" s="100" t="s">
        <v>96</v>
      </c>
      <c r="E53" s="153">
        <v>0</v>
      </c>
      <c r="F53" s="153">
        <v>0</v>
      </c>
    </row>
    <row r="54" spans="1:6" x14ac:dyDescent="0.25">
      <c r="A54" s="95" t="s">
        <v>45</v>
      </c>
      <c r="B54" s="151">
        <v>364271</v>
      </c>
      <c r="C54" s="151">
        <v>364271</v>
      </c>
      <c r="D54" s="100" t="s">
        <v>97</v>
      </c>
      <c r="E54" s="153">
        <v>0</v>
      </c>
      <c r="F54" s="153">
        <v>0</v>
      </c>
    </row>
    <row r="55" spans="1:6" x14ac:dyDescent="0.25">
      <c r="A55" s="95" t="s">
        <v>46</v>
      </c>
      <c r="B55" s="151">
        <v>-2263170.4</v>
      </c>
      <c r="C55" s="151">
        <v>-2263170.4</v>
      </c>
      <c r="D55" s="37" t="s">
        <v>98</v>
      </c>
      <c r="E55" s="153">
        <v>0</v>
      </c>
      <c r="F55" s="153">
        <v>0</v>
      </c>
    </row>
    <row r="56" spans="1:6" x14ac:dyDescent="0.25">
      <c r="A56" s="95" t="s">
        <v>47</v>
      </c>
      <c r="B56" s="151">
        <v>0</v>
      </c>
      <c r="C56" s="151">
        <v>0</v>
      </c>
      <c r="D56" s="54"/>
      <c r="E56" s="54"/>
      <c r="F56" s="54"/>
    </row>
    <row r="57" spans="1:6" x14ac:dyDescent="0.25">
      <c r="A57" s="95" t="s">
        <v>48</v>
      </c>
      <c r="B57" s="151">
        <v>0</v>
      </c>
      <c r="C57" s="151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51">
        <v>0</v>
      </c>
      <c r="C58" s="151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149">
        <f>E47+E57</f>
        <v>559523.54</v>
      </c>
      <c r="F59" s="149">
        <f>F47+F57</f>
        <v>1355933.5699999998</v>
      </c>
    </row>
    <row r="60" spans="1:6" x14ac:dyDescent="0.25">
      <c r="A60" s="55" t="s">
        <v>50</v>
      </c>
      <c r="B60" s="149">
        <f>SUM(B50:B58)</f>
        <v>6426084.4000000004</v>
      </c>
      <c r="C60" s="149">
        <f>SUM(C50:C58)</f>
        <v>5877277.7400000002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149">
        <f>SUM(B47+B60)</f>
        <v>21906337.030000001</v>
      </c>
      <c r="C62" s="149">
        <f>SUM(C47+C60)</f>
        <v>14259608.359999999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150">
        <f>SUM(E64:E66)</f>
        <v>-1351638.95</v>
      </c>
      <c r="F63" s="150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154">
        <v>-1351638.95</v>
      </c>
      <c r="F64" s="154">
        <v>-1351638.95</v>
      </c>
    </row>
    <row r="65" spans="1:6" x14ac:dyDescent="0.25">
      <c r="A65" s="54"/>
      <c r="B65" s="54"/>
      <c r="C65" s="54"/>
      <c r="D65" s="41" t="s">
        <v>104</v>
      </c>
      <c r="E65" s="154">
        <v>0</v>
      </c>
      <c r="F65" s="154">
        <v>0</v>
      </c>
    </row>
    <row r="66" spans="1:6" x14ac:dyDescent="0.25">
      <c r="A66" s="54"/>
      <c r="B66" s="54"/>
      <c r="C66" s="54"/>
      <c r="D66" s="103" t="s">
        <v>105</v>
      </c>
      <c r="E66" s="154">
        <v>0</v>
      </c>
      <c r="F66" s="154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150">
        <f>SUM(E69:E73)</f>
        <v>22698452.439999998</v>
      </c>
      <c r="F68" s="150">
        <f>SUM(F69:F73)</f>
        <v>14255313.74</v>
      </c>
    </row>
    <row r="69" spans="1:6" x14ac:dyDescent="0.25">
      <c r="A69" s="12"/>
      <c r="B69" s="54"/>
      <c r="C69" s="54"/>
      <c r="D69" s="103" t="s">
        <v>107</v>
      </c>
      <c r="E69" s="155">
        <v>8443138.6999999993</v>
      </c>
      <c r="F69" s="155">
        <v>-138593.06</v>
      </c>
    </row>
    <row r="70" spans="1:6" x14ac:dyDescent="0.25">
      <c r="A70" s="12"/>
      <c r="B70" s="54"/>
      <c r="C70" s="54"/>
      <c r="D70" s="103" t="s">
        <v>108</v>
      </c>
      <c r="E70" s="155">
        <v>14255313.74</v>
      </c>
      <c r="F70" s="155">
        <v>14393906.800000001</v>
      </c>
    </row>
    <row r="71" spans="1:6" x14ac:dyDescent="0.25">
      <c r="A71" s="12"/>
      <c r="B71" s="54"/>
      <c r="C71" s="54"/>
      <c r="D71" s="103" t="s">
        <v>109</v>
      </c>
      <c r="E71" s="155">
        <v>0</v>
      </c>
      <c r="F71" s="155">
        <v>0</v>
      </c>
    </row>
    <row r="72" spans="1:6" x14ac:dyDescent="0.25">
      <c r="A72" s="12"/>
      <c r="B72" s="54"/>
      <c r="C72" s="54"/>
      <c r="D72" s="103" t="s">
        <v>110</v>
      </c>
      <c r="E72" s="155">
        <v>0</v>
      </c>
      <c r="F72" s="155">
        <v>0</v>
      </c>
    </row>
    <row r="73" spans="1:6" x14ac:dyDescent="0.25">
      <c r="A73" s="12"/>
      <c r="B73" s="54"/>
      <c r="C73" s="54"/>
      <c r="D73" s="103" t="s">
        <v>111</v>
      </c>
      <c r="E73" s="155">
        <v>0</v>
      </c>
      <c r="F73" s="155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56">
        <v>0</v>
      </c>
      <c r="F76" s="156">
        <v>0</v>
      </c>
    </row>
    <row r="77" spans="1:6" x14ac:dyDescent="0.25">
      <c r="A77" s="12"/>
      <c r="B77" s="54"/>
      <c r="C77" s="54"/>
      <c r="D77" s="100" t="s">
        <v>114</v>
      </c>
      <c r="E77" s="156">
        <v>0</v>
      </c>
      <c r="F77" s="15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149">
        <f>E63+E68+E75</f>
        <v>21346813.489999998</v>
      </c>
      <c r="F79" s="149">
        <f>F63+F68+F75</f>
        <v>12903674.790000001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149">
        <f>E59+E79</f>
        <v>21906337.029999997</v>
      </c>
      <c r="F81" s="149">
        <f>F59+F79</f>
        <v>14259608.360000001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6866286.2199999997</v>
      </c>
      <c r="Q4" s="18">
        <f>'Formato 1'!C9</f>
        <v>124223.81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6866286.2199999997</v>
      </c>
      <c r="Q7" s="18">
        <f>'Formato 1'!C12</f>
        <v>124223.81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8367873.1399999997</v>
      </c>
      <c r="Q12" s="18">
        <f>'Formato 1'!C17</f>
        <v>8030597.5900000008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12820.92</v>
      </c>
      <c r="Q14" s="18">
        <f>'Formato 1'!C19</f>
        <v>14616.98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63872</v>
      </c>
      <c r="Q15" s="18">
        <f>'Formato 1'!C20</f>
        <v>0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8283380.2199999997</v>
      </c>
      <c r="Q16" s="18">
        <f>'Formato 1'!C21</f>
        <v>8015980.6100000003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7800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246093.27</v>
      </c>
      <c r="Q32" s="18">
        <f>'Formato 1'!C37</f>
        <v>227509.22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246093.27</v>
      </c>
      <c r="Q33" s="18">
        <f>'Formato 1'!C37</f>
        <v>227509.22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15480252.629999999</v>
      </c>
      <c r="Q42" s="18">
        <f>'Formato 1'!C47</f>
        <v>8382330.6200000001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1694901.58</v>
      </c>
      <c r="Q46">
        <f>'Formato 1'!C52</f>
        <v>1626914.8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6630082.2199999997</v>
      </c>
      <c r="Q47">
        <f>'Formato 1'!C53</f>
        <v>6149262.3399999999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-2263170.4</v>
      </c>
      <c r="Q49">
        <f>'Formato 1'!C55</f>
        <v>-2263170.4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6426084.4000000004</v>
      </c>
      <c r="Q53">
        <f>'Formato 1'!C60</f>
        <v>5877277.7400000002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21906337.030000001</v>
      </c>
      <c r="Q54">
        <f>'Formato 1'!C62</f>
        <v>14259608.359999999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559523.54</v>
      </c>
      <c r="Q57">
        <f>'Formato 1'!F9</f>
        <v>1355933.5699999998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163668.62</v>
      </c>
      <c r="Q59">
        <f>'Formato 1'!F11</f>
        <v>919514.22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395567.52</v>
      </c>
      <c r="Q64">
        <f>'Formato 1'!F16</f>
        <v>436419.35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287.39999999999998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559523.54</v>
      </c>
      <c r="Q95">
        <f>'Formato 1'!F47</f>
        <v>1355933.5699999998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559523.54</v>
      </c>
      <c r="Q104">
        <f>'Formato 1'!F59</f>
        <v>1355933.5699999998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22698452.439999998</v>
      </c>
      <c r="Q110">
        <f>'Formato 1'!F68</f>
        <v>14255313.74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8443138.6999999993</v>
      </c>
      <c r="Q111">
        <f>'Formato 1'!F69</f>
        <v>-138593.06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14255313.74</v>
      </c>
      <c r="Q112">
        <f>'Formato 1'!F70</f>
        <v>14393906.800000001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21346813.489999998</v>
      </c>
      <c r="Q119">
        <f>'Formato 1'!F79</f>
        <v>12903674.790000001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21906337.029999997</v>
      </c>
      <c r="Q120">
        <f>'Formato 1'!F81</f>
        <v>14259608.360000001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A44" sqref="A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3" t="s">
        <v>544</v>
      </c>
      <c r="B1" s="183"/>
      <c r="C1" s="183"/>
      <c r="D1" s="183"/>
      <c r="E1" s="183"/>
      <c r="F1" s="183"/>
      <c r="G1" s="183"/>
      <c r="H1" s="183"/>
    </row>
    <row r="2" spans="1:9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0"/>
      <c r="H2" s="171"/>
    </row>
    <row r="3" spans="1:9" x14ac:dyDescent="0.25">
      <c r="A3" s="172" t="s">
        <v>120</v>
      </c>
      <c r="B3" s="173"/>
      <c r="C3" s="173"/>
      <c r="D3" s="173"/>
      <c r="E3" s="173"/>
      <c r="F3" s="173"/>
      <c r="G3" s="173"/>
      <c r="H3" s="174"/>
    </row>
    <row r="4" spans="1:9" ht="14.25" x14ac:dyDescent="0.45">
      <c r="A4" s="175" t="str">
        <f>PERIODO_INFORME</f>
        <v>Al 31 de diciembre de 2017 y al 30 de marzo de 2018 (b)</v>
      </c>
      <c r="B4" s="176"/>
      <c r="C4" s="176"/>
      <c r="D4" s="176"/>
      <c r="E4" s="176"/>
      <c r="F4" s="176"/>
      <c r="G4" s="176"/>
      <c r="H4" s="177"/>
    </row>
    <row r="5" spans="1:9" ht="14.25" x14ac:dyDescent="0.45">
      <c r="A5" s="178" t="s">
        <v>118</v>
      </c>
      <c r="B5" s="179"/>
      <c r="C5" s="179"/>
      <c r="D5" s="179"/>
      <c r="E5" s="179"/>
      <c r="F5" s="179"/>
      <c r="G5" s="179"/>
      <c r="H5" s="180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/>
      <c r="C9" s="60"/>
      <c r="D9" s="60"/>
      <c r="E9" s="60"/>
      <c r="F9" s="60"/>
      <c r="G9" s="60"/>
      <c r="H9" s="60"/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/>
      <c r="C13" s="60"/>
      <c r="D13" s="60"/>
      <c r="E13" s="60"/>
      <c r="F13" s="60"/>
      <c r="G13" s="60"/>
      <c r="H13" s="60"/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1355933.57</v>
      </c>
      <c r="C18" s="131"/>
      <c r="D18" s="131"/>
      <c r="E18" s="131"/>
      <c r="F18" s="61">
        <v>559523.54</v>
      </c>
      <c r="G18" s="131"/>
      <c r="H18" s="131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1355933.57</v>
      </c>
      <c r="C20" s="61">
        <f>C8+C18</f>
        <v>0</v>
      </c>
      <c r="D20" s="61">
        <f t="shared" ref="D20:H20" si="1">D8+D18</f>
        <v>0</v>
      </c>
      <c r="E20" s="61">
        <f t="shared" si="1"/>
        <v>0</v>
      </c>
      <c r="F20" s="61">
        <f>F8+F18</f>
        <v>559523.54</v>
      </c>
      <c r="G20" s="61">
        <f t="shared" si="1"/>
        <v>0</v>
      </c>
      <c r="H20" s="61">
        <f t="shared" si="1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82" t="s">
        <v>3300</v>
      </c>
      <c r="B33" s="182"/>
      <c r="C33" s="182"/>
      <c r="D33" s="182"/>
      <c r="E33" s="182"/>
      <c r="F33" s="182"/>
      <c r="G33" s="182"/>
      <c r="H33" s="182"/>
    </row>
    <row r="34" spans="1:8" ht="12" customHeight="1" x14ac:dyDescent="0.25">
      <c r="A34" s="182"/>
      <c r="B34" s="182"/>
      <c r="C34" s="182"/>
      <c r="D34" s="182"/>
      <c r="E34" s="182"/>
      <c r="F34" s="182"/>
      <c r="G34" s="182"/>
      <c r="H34" s="182"/>
    </row>
    <row r="35" spans="1:8" ht="12" customHeight="1" x14ac:dyDescent="0.25">
      <c r="A35" s="182"/>
      <c r="B35" s="182"/>
      <c r="C35" s="182"/>
      <c r="D35" s="182"/>
      <c r="E35" s="182"/>
      <c r="F35" s="182"/>
      <c r="G35" s="182"/>
      <c r="H35" s="182"/>
    </row>
    <row r="36" spans="1:8" ht="12" customHeight="1" x14ac:dyDescent="0.25">
      <c r="A36" s="182"/>
      <c r="B36" s="182"/>
      <c r="C36" s="182"/>
      <c r="D36" s="182"/>
      <c r="E36" s="182"/>
      <c r="F36" s="182"/>
      <c r="G36" s="182"/>
      <c r="H36" s="182"/>
    </row>
    <row r="37" spans="1:8" ht="12" customHeight="1" x14ac:dyDescent="0.25">
      <c r="A37" s="182"/>
      <c r="B37" s="182"/>
      <c r="C37" s="182"/>
      <c r="D37" s="182"/>
      <c r="E37" s="182"/>
      <c r="F37" s="182"/>
      <c r="G37" s="182"/>
      <c r="H37" s="182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1355933.57</v>
      </c>
      <c r="Q12" s="18"/>
      <c r="R12" s="18"/>
      <c r="S12" s="18"/>
      <c r="T12" s="18">
        <f>'Formato 2'!F18</f>
        <v>559523.54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1355933.57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559523.54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D12" sqref="D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81" t="s">
        <v>543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1"/>
    </row>
    <row r="2" spans="1:12" ht="14.25" x14ac:dyDescent="0.45">
      <c r="A2" s="169" t="str">
        <f>ENTE_PUBLICO_A</f>
        <v>JUNTA DE AGUA POTABLE Y ALCANTARILLADO DE COMONFORT,GTO., Gobierno del Estado de Guanajuato (a)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2" x14ac:dyDescent="0.25">
      <c r="A3" s="172" t="s">
        <v>146</v>
      </c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2" ht="14.25" x14ac:dyDescent="0.45">
      <c r="A4" s="175" t="str">
        <f>TRIMESTRE</f>
        <v>Del 1 de enero al 30 de marzo de 2018 (b)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2" ht="14.25" x14ac:dyDescent="0.45">
      <c r="A5" s="172" t="s">
        <v>118</v>
      </c>
      <c r="B5" s="173"/>
      <c r="C5" s="173"/>
      <c r="D5" s="173"/>
      <c r="E5" s="173"/>
      <c r="F5" s="173"/>
      <c r="G5" s="173"/>
      <c r="H5" s="173"/>
      <c r="I5" s="173"/>
      <c r="J5" s="173"/>
      <c r="K5" s="174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marzo de 2018 (k)</v>
      </c>
      <c r="J6" s="130" t="str">
        <f>MONTO2</f>
        <v>Monto pagado de la inversión actualizado al 30 de marzo de 2018 (l)</v>
      </c>
      <c r="K6" s="130" t="str">
        <f>SALDO_PENDIENTE</f>
        <v>Saldo pendiente por pagar de la inversión al 30 de marzo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CONTADORA</cp:lastModifiedBy>
  <cp:lastPrinted>2017-02-04T00:56:20Z</cp:lastPrinted>
  <dcterms:created xsi:type="dcterms:W3CDTF">2017-01-19T17:59:06Z</dcterms:created>
  <dcterms:modified xsi:type="dcterms:W3CDTF">2018-04-27T17:49:46Z</dcterms:modified>
</cp:coreProperties>
</file>